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L:\Odbor regionálneho rozvoja a cestovného ruchu\ODDRP\PROJEKTY\PROJEKTY SCHVALENE\302071BQJ3 Gemersko-malohontské múzeum\EVO stavebné\"/>
    </mc:Choice>
  </mc:AlternateContent>
  <xr:revisionPtr revIDLastSave="0" documentId="13_ncr:1_{6F92E271-5B56-4EDA-AB76-273F30DEBDF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E - Elektroinštalácia" sheetId="2" r:id="rId2"/>
  </sheets>
  <definedNames>
    <definedName name="_xlnm._FilterDatabase" localSheetId="1" hidden="1">'E - Elektroinštalácia'!$C$122:$K$219</definedName>
    <definedName name="_xlnm.Print_Titles" localSheetId="1">'E - Elektroinštalácia'!$122:$122</definedName>
    <definedName name="_xlnm.Print_Titles" localSheetId="0">'Rekapitulácia stavby'!$92:$92</definedName>
    <definedName name="_xlnm.Print_Area" localSheetId="1">'E - Elektroinštalácia'!$C$4:$J$76,'E - Elektroinštalácia'!$C$82:$J$104,'E - Elektroinštalácia'!$C$110:$J$219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F36" i="2" s="1"/>
  <c r="BG136" i="2"/>
  <c r="BE136" i="2"/>
  <c r="T136" i="2"/>
  <c r="R136" i="2"/>
  <c r="P136" i="2"/>
  <c r="BI135" i="2"/>
  <c r="BH135" i="2"/>
  <c r="BG135" i="2"/>
  <c r="F35" i="2" s="1"/>
  <c r="BE135" i="2"/>
  <c r="T135" i="2"/>
  <c r="R135" i="2"/>
  <c r="P135" i="2"/>
  <c r="BI134" i="2"/>
  <c r="BH134" i="2"/>
  <c r="BG134" i="2"/>
  <c r="BE134" i="2"/>
  <c r="J33" i="2" s="1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7" i="2"/>
  <c r="F37" i="2" s="1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 s="1"/>
  <c r="J23" i="2"/>
  <c r="J18" i="2"/>
  <c r="E18" i="2"/>
  <c r="F92" i="2" s="1"/>
  <c r="J17" i="2"/>
  <c r="J12" i="2"/>
  <c r="J89" i="2" s="1"/>
  <c r="E7" i="2"/>
  <c r="E113" i="2"/>
  <c r="L90" i="1"/>
  <c r="AM90" i="1"/>
  <c r="AM89" i="1"/>
  <c r="L89" i="1"/>
  <c r="AM87" i="1"/>
  <c r="L87" i="1"/>
  <c r="L85" i="1"/>
  <c r="L84" i="1"/>
  <c r="BK204" i="2"/>
  <c r="BK156" i="2"/>
  <c r="BK140" i="2"/>
  <c r="J185" i="2"/>
  <c r="J170" i="2"/>
  <c r="AS94" i="1"/>
  <c r="J169" i="2"/>
  <c r="J144" i="2"/>
  <c r="J167" i="2"/>
  <c r="BK130" i="2"/>
  <c r="BK167" i="2"/>
  <c r="J156" i="2"/>
  <c r="J194" i="2"/>
  <c r="BK138" i="2"/>
  <c r="J132" i="2"/>
  <c r="BK182" i="2"/>
  <c r="BK213" i="2"/>
  <c r="BK169" i="2"/>
  <c r="BK219" i="2"/>
  <c r="BK147" i="2"/>
  <c r="J216" i="2"/>
  <c r="BK189" i="2"/>
  <c r="BK146" i="2"/>
  <c r="BK194" i="2"/>
  <c r="J155" i="2"/>
  <c r="J171" i="2"/>
  <c r="J137" i="2"/>
  <c r="J179" i="2"/>
  <c r="BK131" i="2"/>
  <c r="BK212" i="2"/>
  <c r="J186" i="2"/>
  <c r="BK152" i="2"/>
  <c r="J135" i="2"/>
  <c r="J198" i="2"/>
  <c r="BK162" i="2"/>
  <c r="BK135" i="2"/>
  <c r="BK190" i="2"/>
  <c r="J146" i="2"/>
  <c r="BK199" i="2"/>
  <c r="BK207" i="2"/>
  <c r="J162" i="2"/>
  <c r="BK178" i="2"/>
  <c r="J140" i="2"/>
  <c r="J166" i="2"/>
  <c r="J154" i="2"/>
  <c r="J206" i="2"/>
  <c r="BK153" i="2"/>
  <c r="BK218" i="2"/>
  <c r="BK139" i="2"/>
  <c r="J152" i="2"/>
  <c r="J172" i="2"/>
  <c r="J192" i="2"/>
  <c r="J211" i="2"/>
  <c r="BK172" i="2"/>
  <c r="BK157" i="2"/>
  <c r="J204" i="2"/>
  <c r="BK148" i="2"/>
  <c r="BK211" i="2"/>
  <c r="BK174" i="2"/>
  <c r="J138" i="2"/>
  <c r="BK176" i="2"/>
  <c r="BK132" i="2"/>
  <c r="J174" i="2"/>
  <c r="BK177" i="2"/>
  <c r="BK215" i="2"/>
  <c r="J188" i="2"/>
  <c r="BK133" i="2"/>
  <c r="J159" i="2"/>
  <c r="J213" i="2"/>
  <c r="BK216" i="2"/>
  <c r="BK170" i="2"/>
  <c r="J143" i="2"/>
  <c r="J209" i="2"/>
  <c r="BK179" i="2"/>
  <c r="J149" i="2"/>
  <c r="BK144" i="2"/>
  <c r="J200" i="2"/>
  <c r="BK150" i="2"/>
  <c r="J134" i="2"/>
  <c r="BK200" i="2"/>
  <c r="J176" i="2"/>
  <c r="BK198" i="2"/>
  <c r="BK209" i="2"/>
  <c r="BK185" i="2"/>
  <c r="J151" i="2"/>
  <c r="J141" i="2"/>
  <c r="J164" i="2"/>
  <c r="BK171" i="2"/>
  <c r="J147" i="2"/>
  <c r="J130" i="2"/>
  <c r="BK191" i="2"/>
  <c r="J163" i="2"/>
  <c r="J136" i="2"/>
  <c r="J193" i="2"/>
  <c r="J158" i="2"/>
  <c r="BK193" i="2"/>
  <c r="BK196" i="2"/>
  <c r="BK149" i="2"/>
  <c r="J126" i="2"/>
  <c r="J178" i="2"/>
  <c r="BK136" i="2"/>
  <c r="J196" i="2"/>
  <c r="J182" i="2"/>
  <c r="BK155" i="2"/>
  <c r="J208" i="2"/>
  <c r="BK183" i="2"/>
  <c r="J214" i="2"/>
  <c r="J173" i="2"/>
  <c r="BK186" i="2"/>
  <c r="BK214" i="2"/>
  <c r="BK175" i="2"/>
  <c r="BK161" i="2"/>
  <c r="J142" i="2"/>
  <c r="J199" i="2"/>
  <c r="BK158" i="2"/>
  <c r="BK137" i="2"/>
  <c r="BK201" i="2"/>
  <c r="J189" i="2"/>
  <c r="BK180" i="2"/>
  <c r="BK203" i="2"/>
  <c r="BK154" i="2"/>
  <c r="BK184" i="2"/>
  <c r="J201" i="2"/>
  <c r="BK168" i="2"/>
  <c r="BK143" i="2"/>
  <c r="J187" i="2"/>
  <c r="J145" i="2"/>
  <c r="BK195" i="2"/>
  <c r="BK151" i="2"/>
  <c r="BK188" i="2"/>
  <c r="J190" i="2"/>
  <c r="J219" i="2"/>
  <c r="J165" i="2"/>
  <c r="J183" i="2"/>
  <c r="BK163" i="2"/>
  <c r="J131" i="2"/>
  <c r="BK202" i="2"/>
  <c r="BK164" i="2"/>
  <c r="J150" i="2"/>
  <c r="BK126" i="2"/>
  <c r="J177" i="2"/>
  <c r="BK145" i="2"/>
  <c r="J218" i="2"/>
  <c r="J203" i="2"/>
  <c r="BK134" i="2"/>
  <c r="J195" i="2"/>
  <c r="BK205" i="2"/>
  <c r="BK206" i="2"/>
  <c r="J161" i="2"/>
  <c r="J207" i="2"/>
  <c r="BK159" i="2"/>
  <c r="BK173" i="2"/>
  <c r="J133" i="2"/>
  <c r="J180" i="2"/>
  <c r="BK141" i="2"/>
  <c r="J160" i="2"/>
  <c r="J202" i="2"/>
  <c r="BK181" i="2"/>
  <c r="J215" i="2"/>
  <c r="J157" i="2"/>
  <c r="J205" i="2"/>
  <c r="BK165" i="2"/>
  <c r="J212" i="2"/>
  <c r="BK187" i="2"/>
  <c r="BK166" i="2"/>
  <c r="J191" i="2"/>
  <c r="BK160" i="2"/>
  <c r="J175" i="2"/>
  <c r="J181" i="2"/>
  <c r="J153" i="2"/>
  <c r="J139" i="2"/>
  <c r="BK208" i="2"/>
  <c r="J184" i="2"/>
  <c r="J168" i="2"/>
  <c r="BK142" i="2"/>
  <c r="BK127" i="2"/>
  <c r="BK192" i="2"/>
  <c r="J148" i="2"/>
  <c r="J127" i="2"/>
  <c r="F33" i="2" l="1"/>
  <c r="T125" i="2"/>
  <c r="T124" i="2" s="1"/>
  <c r="P129" i="2"/>
  <c r="BK197" i="2"/>
  <c r="J197" i="2" s="1"/>
  <c r="J101" i="2" s="1"/>
  <c r="T129" i="2"/>
  <c r="BK210" i="2"/>
  <c r="J210" i="2" s="1"/>
  <c r="J102" i="2" s="1"/>
  <c r="R125" i="2"/>
  <c r="R124" i="2" s="1"/>
  <c r="T210" i="2"/>
  <c r="BK129" i="2"/>
  <c r="BK128" i="2" s="1"/>
  <c r="J128" i="2" s="1"/>
  <c r="J99" i="2" s="1"/>
  <c r="BK217" i="2"/>
  <c r="J217" i="2" s="1"/>
  <c r="J103" i="2" s="1"/>
  <c r="BK125" i="2"/>
  <c r="J125" i="2"/>
  <c r="J98" i="2" s="1"/>
  <c r="P210" i="2"/>
  <c r="R129" i="2"/>
  <c r="T197" i="2"/>
  <c r="P217" i="2"/>
  <c r="R197" i="2"/>
  <c r="R217" i="2"/>
  <c r="P125" i="2"/>
  <c r="P124" i="2" s="1"/>
  <c r="P197" i="2"/>
  <c r="R210" i="2"/>
  <c r="T217" i="2"/>
  <c r="BF134" i="2"/>
  <c r="BF135" i="2"/>
  <c r="BF141" i="2"/>
  <c r="BF149" i="2"/>
  <c r="BF165" i="2"/>
  <c r="BF169" i="2"/>
  <c r="BF170" i="2"/>
  <c r="BF173" i="2"/>
  <c r="BF174" i="2"/>
  <c r="BF180" i="2"/>
  <c r="BF182" i="2"/>
  <c r="BF186" i="2"/>
  <c r="BF187" i="2"/>
  <c r="BF194" i="2"/>
  <c r="BF199" i="2"/>
  <c r="BF200" i="2"/>
  <c r="BF203" i="2"/>
  <c r="BF215" i="2"/>
  <c r="BF216" i="2"/>
  <c r="J92" i="2"/>
  <c r="J117" i="2"/>
  <c r="BF131" i="2"/>
  <c r="BF145" i="2"/>
  <c r="BF147" i="2"/>
  <c r="BF196" i="2"/>
  <c r="E85" i="2"/>
  <c r="F120" i="2"/>
  <c r="BF139" i="2"/>
  <c r="BF140" i="2"/>
  <c r="BF150" i="2"/>
  <c r="BF155" i="2"/>
  <c r="BF159" i="2"/>
  <c r="BF172" i="2"/>
  <c r="BF188" i="2"/>
  <c r="BF198" i="2"/>
  <c r="BF202" i="2"/>
  <c r="BF213" i="2"/>
  <c r="AV95" i="1"/>
  <c r="BF177" i="2"/>
  <c r="BF179" i="2"/>
  <c r="BF143" i="2"/>
  <c r="BF144" i="2"/>
  <c r="BF146" i="2"/>
  <c r="BF151" i="2"/>
  <c r="BF152" i="2"/>
  <c r="BF161" i="2"/>
  <c r="BF176" i="2"/>
  <c r="BF193" i="2"/>
  <c r="BF195" i="2"/>
  <c r="BF219" i="2"/>
  <c r="AZ95" i="1"/>
  <c r="AZ94" i="1" s="1"/>
  <c r="AV94" i="1" s="1"/>
  <c r="AK29" i="1" s="1"/>
  <c r="BF137" i="2"/>
  <c r="BF142" i="2"/>
  <c r="BF160" i="2"/>
  <c r="BF162" i="2"/>
  <c r="BF168" i="2"/>
  <c r="BF190" i="2"/>
  <c r="BF191" i="2"/>
  <c r="BF204" i="2"/>
  <c r="BF205" i="2"/>
  <c r="BF206" i="2"/>
  <c r="BF209" i="2"/>
  <c r="BF211" i="2"/>
  <c r="BF218" i="2"/>
  <c r="BF127" i="2"/>
  <c r="BF130" i="2"/>
  <c r="BF132" i="2"/>
  <c r="BF153" i="2"/>
  <c r="BF157" i="2"/>
  <c r="BF163" i="2"/>
  <c r="BF167" i="2"/>
  <c r="BF175" i="2"/>
  <c r="BF184" i="2"/>
  <c r="BF201" i="2"/>
  <c r="BB95" i="1"/>
  <c r="BB94" i="1" s="1"/>
  <c r="AX94" i="1" s="1"/>
  <c r="BF126" i="2"/>
  <c r="BF133" i="2"/>
  <c r="BF164" i="2"/>
  <c r="BF166" i="2"/>
  <c r="BF181" i="2"/>
  <c r="BF189" i="2"/>
  <c r="BF192" i="2"/>
  <c r="BF207" i="2"/>
  <c r="BF208" i="2"/>
  <c r="BF212" i="2"/>
  <c r="BC95" i="1"/>
  <c r="BC94" i="1" s="1"/>
  <c r="W32" i="1" s="1"/>
  <c r="BF136" i="2"/>
  <c r="BF138" i="2"/>
  <c r="BF148" i="2"/>
  <c r="BF154" i="2"/>
  <c r="BF156" i="2"/>
  <c r="BF158" i="2"/>
  <c r="BF171" i="2"/>
  <c r="BF178" i="2"/>
  <c r="BF183" i="2"/>
  <c r="BF185" i="2"/>
  <c r="BF214" i="2"/>
  <c r="BD95" i="1"/>
  <c r="BD94" i="1" s="1"/>
  <c r="W33" i="1" s="1"/>
  <c r="T128" i="2" l="1"/>
  <c r="T123" i="2" s="1"/>
  <c r="R128" i="2"/>
  <c r="R123" i="2"/>
  <c r="P128" i="2"/>
  <c r="P123" i="2"/>
  <c r="AU95" i="1" s="1"/>
  <c r="AU94" i="1" s="1"/>
  <c r="BK124" i="2"/>
  <c r="J124" i="2"/>
  <c r="J97" i="2" s="1"/>
  <c r="J129" i="2"/>
  <c r="J100" i="2" s="1"/>
  <c r="J34" i="2"/>
  <c r="AW95" i="1" s="1"/>
  <c r="AT95" i="1" s="1"/>
  <c r="W29" i="1"/>
  <c r="AY94" i="1"/>
  <c r="F34" i="2"/>
  <c r="BA95" i="1" s="1"/>
  <c r="BA94" i="1" s="1"/>
  <c r="W30" i="1" s="1"/>
  <c r="W31" i="1"/>
  <c r="BK123" i="2" l="1"/>
  <c r="J123" i="2" s="1"/>
  <c r="J96" i="2" s="1"/>
  <c r="AW94" i="1"/>
  <c r="AK30" i="1" s="1"/>
  <c r="J30" i="2" l="1"/>
  <c r="AG95" i="1"/>
  <c r="AG94" i="1" s="1"/>
  <c r="AT94" i="1"/>
  <c r="AK26" i="1" l="1"/>
  <c r="AK35" i="1" s="1"/>
  <c r="AN94" i="1"/>
  <c r="J39" i="2"/>
  <c r="AN95" i="1"/>
</calcChain>
</file>

<file path=xl/sharedStrings.xml><?xml version="1.0" encoding="utf-8"?>
<sst xmlns="http://schemas.openxmlformats.org/spreadsheetml/2006/main" count="1547" uniqueCount="490">
  <si>
    <t>Export Komplet</t>
  </si>
  <si>
    <t/>
  </si>
  <si>
    <t>2.0</t>
  </si>
  <si>
    <t>False</t>
  </si>
  <si>
    <t>{838d92d4-5611-4729-87d5-aebf389db06c}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</si>
  <si>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</si>
  <si>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</si>
  <si>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</si>
  <si>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</si>
  <si>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</si>
  <si>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</si>
  <si>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</si>
  <si>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2489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</si>
  <si>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</si>
  <si>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</si>
  <si>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hlavného vstupu do Gemersko-Malohontského múzea a zriadenie návštevníckeho centra, Rimavská Sobota</t>
  </si>
  <si>
    <t>JKSO:</t>
  </si>
  <si>
    <t>KS:</t>
  </si>
  <si>
    <t>Miesto:</t>
  </si>
  <si>
    <t>Rimavská Sobota</t>
  </si>
  <si>
    <t>Dátum:</t>
  </si>
  <si>
    <t>26. 8. 2021</t>
  </si>
  <si>
    <t>Objednávateľ:</t>
  </si>
  <si>
    <t>IČO:</t>
  </si>
  <si>
    <t>GMM Rimavská Sobota</t>
  </si>
  <si>
    <t>IČ DPH:</t>
  </si>
  <si>
    <t>Zhotoviteľ:</t>
  </si>
  <si>
    <t>Vyplň údaj</t>
  </si>
  <si>
    <t>Projektant:</t>
  </si>
  <si>
    <t>Kotrle Antonín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</si>
  <si>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</si>
  <si>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</si>
  <si>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</si>
  <si>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</si>
  <si>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</si>
  <si>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</si>
  <si>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</si>
  <si>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</si>
  <si>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</si>
  <si>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</si>
  <si>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</si>
  <si>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</si>
  <si>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</si>
  <si>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</si>
  <si>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</si>
  <si>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</si>
  <si>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</si>
  <si>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</si>
  <si>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</si>
  <si>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</si>
  <si>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</si>
  <si>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</si>
  <si>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</si>
  <si>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</si>
  <si>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</si>
  <si>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</si>
  <si>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</si>
  <si>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</si>
  <si>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</si>
  <si>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</si>
  <si>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</si>
  <si>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</si>
  <si>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</si>
  <si>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</si>
  <si>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</si>
  <si>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</si>
  <si>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</si>
  <si>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</si>
  <si>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</si>
  <si>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</si>
  <si>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</si>
  <si>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</si>
  <si>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</si>
  <si>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</si>
  <si>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</si>
  <si>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</si>
  <si>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</si>
  <si>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</si>
  <si>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</si>
  <si>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</si>
  <si>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</t>
  </si>
  <si>
    <t>Elektroinštalácia</t>
  </si>
  <si>
    <t>STA</t>
  </si>
  <si>
    <t>1</t>
  </si>
  <si>
    <t>{4ccf49b1-8cec-4312-a0d7-33c2807de262}</t>
  </si>
  <si>
    <t>KRYCÍ LIST ROZPOČTU</t>
  </si>
  <si>
    <t>Objekt:</t>
  </si>
  <si>
    <t>E - Elektroinštalácia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</si>
  <si>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</si>
  <si>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</si>
  <si>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</si>
  <si>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</si>
  <si>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</si>
  <si>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</si>
  <si>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</si>
  <si>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</si>
  <si>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</si>
  <si>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</si>
  <si>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95-M - Revízie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</si>
  <si>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</si>
  <si>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</si>
  <si>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</si>
  <si>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</si>
  <si>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</si>
  <si>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</si>
  <si>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</si>
  <si>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</si>
  <si>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</si>
  <si>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</si>
  <si>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</si>
  <si>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</si>
  <si>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</si>
  <si>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</si>
  <si>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</si>
  <si>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</si>
  <si>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</si>
  <si>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</si>
  <si>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83</t>
  </si>
  <si>
    <t>K</t>
  </si>
  <si>
    <t>973026161.S</t>
  </si>
  <si>
    <t>Vysekanie v murive z kameňa, kapsy pre klátiky a krabice, veľ. do 100x100x50 mm,  -0,00100t</t>
  </si>
  <si>
    <t>ks</t>
  </si>
  <si>
    <t>4</t>
  </si>
  <si>
    <t>2</t>
  </si>
  <si>
    <t>504245114</t>
  </si>
  <si>
    <t>84</t>
  </si>
  <si>
    <t>974029122.S</t>
  </si>
  <si>
    <t>Vysekanie rýh v murive kamennom do hĺbky 30 mm a š. do 70 mm,  -0,00500t</t>
  </si>
  <si>
    <t>m</t>
  </si>
  <si>
    <t>1303330158</t>
  </si>
  <si>
    <t>M</t>
  </si>
  <si>
    <t>Práce a dodávky M</t>
  </si>
  <si>
    <t>3</t>
  </si>
  <si>
    <t>21-M</t>
  </si>
  <si>
    <t>Elektromontáže</t>
  </si>
  <si>
    <t>210010026.S</t>
  </si>
  <si>
    <t>Rúrka ohybná elektroinštalačná z PVC typ FXP 25, uložená pevne</t>
  </si>
  <si>
    <t>64</t>
  </si>
  <si>
    <t>707164565</t>
  </si>
  <si>
    <t>345710009200</t>
  </si>
  <si>
    <t>Rúrka ohybná vlnitá pancierová PVC-U, FXP D 25</t>
  </si>
  <si>
    <t>128</t>
  </si>
  <si>
    <t>84486791</t>
  </si>
  <si>
    <t>5</t>
  </si>
  <si>
    <t>210010109.S</t>
  </si>
  <si>
    <t>Lišta elektroinštalačná z PVC 40x20, uložená pevne, vkladacia</t>
  </si>
  <si>
    <t>-1086656750</t>
  </si>
  <si>
    <t>6</t>
  </si>
  <si>
    <t>345750065100.S</t>
  </si>
  <si>
    <t>Lišta hranatá z PVC, 40x20 mm</t>
  </si>
  <si>
    <t>-1149530617</t>
  </si>
  <si>
    <t>7</t>
  </si>
  <si>
    <t>210010301.S</t>
  </si>
  <si>
    <t>Krabica prístrojová bez zapojenia (1901, KP 68, KZ 3)</t>
  </si>
  <si>
    <t>-911392583</t>
  </si>
  <si>
    <t>8</t>
  </si>
  <si>
    <t>345410002400.S</t>
  </si>
  <si>
    <t>Krabica inštalačná KU 68-1901 KA pod omietku</t>
  </si>
  <si>
    <t>-1956433714</t>
  </si>
  <si>
    <t>11</t>
  </si>
  <si>
    <t>210010321a</t>
  </si>
  <si>
    <t>Krabica (1903, KR 68) odbočná s viečkom, svorkovnicou vrátane zapojenia, kruhová, príp. WAGO sv. pod vypínač</t>
  </si>
  <si>
    <t>-1833557679</t>
  </si>
  <si>
    <t>12</t>
  </si>
  <si>
    <t>345410002600</t>
  </si>
  <si>
    <t>Krabica inštalačná KU 68-1903 KA 73,5x43,5 mm so svorkovnicou s viečkom biela</t>
  </si>
  <si>
    <t>-1724792816</t>
  </si>
  <si>
    <t>210010331.S</t>
  </si>
  <si>
    <t>Krabica pre lištový rozvod bez zapojenia</t>
  </si>
  <si>
    <t>-134138971</t>
  </si>
  <si>
    <t>10</t>
  </si>
  <si>
    <t>345410014770.S</t>
  </si>
  <si>
    <t>Krabica prístrojová LK 80X28 T, z PVC</t>
  </si>
  <si>
    <t>-459998382</t>
  </si>
  <si>
    <t>210010802.S</t>
  </si>
  <si>
    <t>Lišta elektroinštalačná z PVC 25x15, uložená pevne, vkladacia</t>
  </si>
  <si>
    <t>-613210685</t>
  </si>
  <si>
    <t>345750064700.S</t>
  </si>
  <si>
    <t>Lišta hranatá z PVC, 25x15 mm</t>
  </si>
  <si>
    <t>-987898985</t>
  </si>
  <si>
    <t>13</t>
  </si>
  <si>
    <t>210011306.S</t>
  </si>
  <si>
    <t>Osadenie polyamidovej príchytky (hmoždinky) HM 8 do ostro pálených tehál, alebo stredne tvrdého kameňa</t>
  </si>
  <si>
    <t>-2078201216</t>
  </si>
  <si>
    <t>14</t>
  </si>
  <si>
    <t>311310002800.S</t>
  </si>
  <si>
    <t>Hmoždinka klasická, sivá, M 8x40 mm</t>
  </si>
  <si>
    <t>-1746082951</t>
  </si>
  <si>
    <t>22</t>
  </si>
  <si>
    <t>210100101.S</t>
  </si>
  <si>
    <t>Ukončenie Cu a Al drôtov a lán včítane zapojenie, jedna žila, vodič s prierezom do 16 mm2</t>
  </si>
  <si>
    <t>45601072</t>
  </si>
  <si>
    <t>23</t>
  </si>
  <si>
    <t>210100251.S</t>
  </si>
  <si>
    <t>Ukončenie celoplastových káblov zmrašť. záklopkou alebo páskou do 4 x 10 mm2</t>
  </si>
  <si>
    <t>-1317507757</t>
  </si>
  <si>
    <t>24</t>
  </si>
  <si>
    <t>210100258.S</t>
  </si>
  <si>
    <t>Ukončenie celoplastových káblov zmrašť. záklopkou alebo páskou do 5 x 4 mm2</t>
  </si>
  <si>
    <t>468043173</t>
  </si>
  <si>
    <t>25</t>
  </si>
  <si>
    <t>210110041a</t>
  </si>
  <si>
    <t>Spínač polozapustený a zapustený vrátane zapojenia jednopólový - radenie 1</t>
  </si>
  <si>
    <t>1823443823</t>
  </si>
  <si>
    <t>26</t>
  </si>
  <si>
    <t>345320002901</t>
  </si>
  <si>
    <t>Vypínač 1-pól. domový,250V, 10A, IP20, r.1, komplet (ABB, LEGRAND, apod.)</t>
  </si>
  <si>
    <t>1994533653</t>
  </si>
  <si>
    <t>30</t>
  </si>
  <si>
    <t>210110095a</t>
  </si>
  <si>
    <t>Spínače snímač pohybu do stropu/na stenu</t>
  </si>
  <si>
    <t>977431877</t>
  </si>
  <si>
    <t>31</t>
  </si>
  <si>
    <t>404610002550</t>
  </si>
  <si>
    <t>Spínač so senzorom pohybu na strop/stenu nešpecifikovaný, IP20, 230V, 10A</t>
  </si>
  <si>
    <t>657187497</t>
  </si>
  <si>
    <t>210110401.S</t>
  </si>
  <si>
    <t>Modulárne vypínače 1P do 63 A na DIN lištu</t>
  </si>
  <si>
    <t>156229072</t>
  </si>
  <si>
    <t>65</t>
  </si>
  <si>
    <t>OEZ:35681</t>
  </si>
  <si>
    <t>Kolískový prepínač MSK-001-102, Ith 16 A, Ue AC 250 V, DC 12 V, 1x prepínací kontakt, s medzipolohou</t>
  </si>
  <si>
    <t>256</t>
  </si>
  <si>
    <t>1541763531</t>
  </si>
  <si>
    <t>27</t>
  </si>
  <si>
    <t>210111011a</t>
  </si>
  <si>
    <t>Domová zásuvka polozapustená alebo zapustená vrátane zapojenia 10/16 A 250 V 2P + Z</t>
  </si>
  <si>
    <t>-1660568734</t>
  </si>
  <si>
    <t>28</t>
  </si>
  <si>
    <t>345510005810</t>
  </si>
  <si>
    <t>Jednozásuvka domová zapustená, 230V, 16A, IP20, clonky, nešpecifikovaná (ABB, LEGRAND, apod.), biela</t>
  </si>
  <si>
    <t>-648995673</t>
  </si>
  <si>
    <t>29</t>
  </si>
  <si>
    <t>345510005813</t>
  </si>
  <si>
    <t>Jednozásuvka domová zapustená, 230V, 16A, IP20, clonky, zvodič tr. III, nešpecifikovaná (ABB, LEGRAND, apod.), biela</t>
  </si>
  <si>
    <t>-690165133</t>
  </si>
  <si>
    <t>57</t>
  </si>
  <si>
    <t>210120401.S</t>
  </si>
  <si>
    <t>Istič vzduchový jednopólový do 63 A</t>
  </si>
  <si>
    <t>-1034541998</t>
  </si>
  <si>
    <t>58</t>
  </si>
  <si>
    <t>OEZ:41634</t>
  </si>
  <si>
    <t>Istič LTN-2B-1, In 2 A, Ue AC 230/400 V / DC 72 V, charakteristika B, 1-pól, Icn 10 kA</t>
  </si>
  <si>
    <t>-347121668</t>
  </si>
  <si>
    <t>59</t>
  </si>
  <si>
    <t>OEZ:41636</t>
  </si>
  <si>
    <t>Istič LTN-6B-1, In 6 A, Ue AC 230/400 V / DC 72 V, charakteristika B, 1-pól, Icn 10 kA</t>
  </si>
  <si>
    <t>1285473462</t>
  </si>
  <si>
    <t>60</t>
  </si>
  <si>
    <t>OEZ:41638</t>
  </si>
  <si>
    <t>Istič LTN-10B-1, In 10 A, Ue AC 230/400 V / DC 72 V, charakteristika B, 1-pól, Icn 10 kA</t>
  </si>
  <si>
    <t>685246664</t>
  </si>
  <si>
    <t>61</t>
  </si>
  <si>
    <t>OEZ:41640</t>
  </si>
  <si>
    <t>Istič LTN-16B-1, In 16 A, Ue AC 230/400 V / DC 72 V, charakteristika B, 1-pól, Icn 10 kA</t>
  </si>
  <si>
    <t>167046986</t>
  </si>
  <si>
    <t>51</t>
  </si>
  <si>
    <t>210120411.S</t>
  </si>
  <si>
    <t>Prúdové chrániče štvorpólové 25 - 80 A</t>
  </si>
  <si>
    <t>977481438</t>
  </si>
  <si>
    <t>52</t>
  </si>
  <si>
    <t>OEZ:42418</t>
  </si>
  <si>
    <t>Prúdový chránič LFN-25-4-030AC, In 25 A, Ue AC 230/400 V, Idn 30 mA, 4-pól, Inc 10 kA, typ AC</t>
  </si>
  <si>
    <t>-180239328</t>
  </si>
  <si>
    <t>53</t>
  </si>
  <si>
    <t>210120414.S</t>
  </si>
  <si>
    <t>Prúdové chrániče s nadprúdovou ochranou dvojpólové</t>
  </si>
  <si>
    <t>2656367</t>
  </si>
  <si>
    <t>54</t>
  </si>
  <si>
    <t>OEZ:38279</t>
  </si>
  <si>
    <t>Prúdový chránič s nadprúdovou ochranou OLI-10C-1N-030AC, In 10 A, Ue AC 230 V, charakteristika C, Idn 30 mA, 1+N-pól, Icn 10 kA, typ AC</t>
  </si>
  <si>
    <t>-971142032</t>
  </si>
  <si>
    <t>55</t>
  </si>
  <si>
    <t>210120423.S</t>
  </si>
  <si>
    <t>Zvodiče prepätia kombinované typu 1+2 (triedy B + C) 3pól, 3+1pól</t>
  </si>
  <si>
    <t>-651255574</t>
  </si>
  <si>
    <t>56</t>
  </si>
  <si>
    <t>OEZ:38362</t>
  </si>
  <si>
    <t>Kombinovaný zvodič bleskových prúdov a prepätia SJBC-25E-3N-MZS, typ 1+2, Iimp 25 kA, Uc AC 350 V, výmenné moduly, so signalizáciou, iskrisko, varistor</t>
  </si>
  <si>
    <t>-104498291</t>
  </si>
  <si>
    <t>62</t>
  </si>
  <si>
    <t>210130101.S</t>
  </si>
  <si>
    <t>Stýkač dvojpólový na DIN lištu do 25 A</t>
  </si>
  <si>
    <t>2108265727</t>
  </si>
  <si>
    <t>63</t>
  </si>
  <si>
    <t>OEZ:36641</t>
  </si>
  <si>
    <t>Inštalačný stýkač RSI-20-20-A230-M, Ith 20 A, Uc AC 230 V, 2x zapínací kontakt, s manuálnym ovládaním</t>
  </si>
  <si>
    <t>416461238</t>
  </si>
  <si>
    <t>32</t>
  </si>
  <si>
    <t>210140505</t>
  </si>
  <si>
    <t>Tlačidlo ovládacie, bezpečnostné, apod.</t>
  </si>
  <si>
    <t>533940072</t>
  </si>
  <si>
    <t>33</t>
  </si>
  <si>
    <t>345320003710</t>
  </si>
  <si>
    <t>Zvončekové tlačidlo nešpecifikované</t>
  </si>
  <si>
    <t>482440340</t>
  </si>
  <si>
    <t>34</t>
  </si>
  <si>
    <t>210140651.S</t>
  </si>
  <si>
    <t>Elektrický zvonček</t>
  </si>
  <si>
    <t>-816491531</t>
  </si>
  <si>
    <t>35</t>
  </si>
  <si>
    <t>404840000510.S</t>
  </si>
  <si>
    <t>Zvončeknešpecifikovaný, napájanie 6-8-12 V AC</t>
  </si>
  <si>
    <t>1898095881</t>
  </si>
  <si>
    <t>78</t>
  </si>
  <si>
    <t>210170001.S</t>
  </si>
  <si>
    <t>Jednofázový transformátor 1 primár - 1 sekundár do 200 VA</t>
  </si>
  <si>
    <t>-1696789838</t>
  </si>
  <si>
    <t>79</t>
  </si>
  <si>
    <t>348120004510</t>
  </si>
  <si>
    <t>Napájací zdroj 230V AC/24V DC, 200W, SELV (MEAN-WELL apod.), IP65</t>
  </si>
  <si>
    <t>1579379661</t>
  </si>
  <si>
    <t>80</t>
  </si>
  <si>
    <t>348120004515</t>
  </si>
  <si>
    <t>Napájací zdroj 230V AC/24V DC, 20W, SELV (MEAN-WELL apod.), IP65</t>
  </si>
  <si>
    <t>1625716263</t>
  </si>
  <si>
    <t>66</t>
  </si>
  <si>
    <t>210170001a</t>
  </si>
  <si>
    <t>Jednofázový transformátor 1 primár - 1 sekundár do 200 VA - vstavaný</t>
  </si>
  <si>
    <t>-184954982</t>
  </si>
  <si>
    <t>67</t>
  </si>
  <si>
    <t>OEZ:35688</t>
  </si>
  <si>
    <t>Zvonkový transformátor UTZ-4-A, výkon 4 VA, Upri AC 230 V, Usec AC 6, 8, 12 V, skratu vzdorné prevedenie, šírka 3 moduly</t>
  </si>
  <si>
    <t>-168255730</t>
  </si>
  <si>
    <t>48</t>
  </si>
  <si>
    <t>210190007</t>
  </si>
  <si>
    <t>Montáž el. spotrebiča</t>
  </si>
  <si>
    <t>2045109039</t>
  </si>
  <si>
    <t>68</t>
  </si>
  <si>
    <t>210192571.S</t>
  </si>
  <si>
    <t>Radová svorkovnica vrátane upevnenia, zapojenia na jednej strane a popis.štítku pre vodič do 2,5 mm2</t>
  </si>
  <si>
    <t>311688577</t>
  </si>
  <si>
    <t>69</t>
  </si>
  <si>
    <t>345610015900.S</t>
  </si>
  <si>
    <t>Svornica radová RS 2,5/0, 26 A, max. prierez pevného vodiča 4 mm2, IP20</t>
  </si>
  <si>
    <t>1389555632</t>
  </si>
  <si>
    <t>81</t>
  </si>
  <si>
    <t>210201080.S</t>
  </si>
  <si>
    <t>Zapojenie svietidla IP20, stropného - nástenného LED</t>
  </si>
  <si>
    <t>759872685</t>
  </si>
  <si>
    <t>72</t>
  </si>
  <si>
    <t>210201209</t>
  </si>
  <si>
    <t>Montáž LED pásu</t>
  </si>
  <si>
    <t>1164265595</t>
  </si>
  <si>
    <t>74</t>
  </si>
  <si>
    <t>348120004496</t>
  </si>
  <si>
    <t>LED pás nešpecifikovaný, IP20, 9,6W/m, 24V, 800lm/m, prúdový driver</t>
  </si>
  <si>
    <t>2085326189</t>
  </si>
  <si>
    <t>75</t>
  </si>
  <si>
    <t>348120004497</t>
  </si>
  <si>
    <t>LED pás nešpecifikovaný, IP20, 9,6W/m, 24V, 500lm/m</t>
  </si>
  <si>
    <t>1381473470</t>
  </si>
  <si>
    <t>76</t>
  </si>
  <si>
    <t>348120004498</t>
  </si>
  <si>
    <t>LED pás nešpecifikovaný, IPx4, 9,6W/m, 24V, 500lm/m</t>
  </si>
  <si>
    <t>-1924218424</t>
  </si>
  <si>
    <t>70</t>
  </si>
  <si>
    <t>210201903.S</t>
  </si>
  <si>
    <t>Montáž svietidla interiérového na stenu do 5 kg</t>
  </si>
  <si>
    <t>-500356114</t>
  </si>
  <si>
    <t>71</t>
  </si>
  <si>
    <t>210201913.S</t>
  </si>
  <si>
    <t>Montáž svietidla interiérového na strop do 5 kg</t>
  </si>
  <si>
    <t>959073324</t>
  </si>
  <si>
    <t>49</t>
  </si>
  <si>
    <t>210220301a</t>
  </si>
  <si>
    <t>Ochranné pospájanie, pevne uložené Cu 4-16mm2</t>
  </si>
  <si>
    <t>644088809</t>
  </si>
  <si>
    <t>50</t>
  </si>
  <si>
    <t>341610012600.S</t>
  </si>
  <si>
    <t>Vodič medený bezhalogenový N2XH 16 mm2</t>
  </si>
  <si>
    <t>-582752684</t>
  </si>
  <si>
    <t>15</t>
  </si>
  <si>
    <t>210881075.S</t>
  </si>
  <si>
    <t>Kábel bezhalogénový, medený uložený pevne N2XH 0,6/1,0 kV  3x1,5</t>
  </si>
  <si>
    <t>1558053591</t>
  </si>
  <si>
    <t>16</t>
  </si>
  <si>
    <t>341610014300.S</t>
  </si>
  <si>
    <t>Kábel medený bezhalogenový N2XH-J 3x1,5 mm2</t>
  </si>
  <si>
    <t>-1052525162</t>
  </si>
  <si>
    <t>17</t>
  </si>
  <si>
    <t>341610014300.Sa</t>
  </si>
  <si>
    <t>Kábel medený bezhalogenový N2XH-O 3x1,5 mm2</t>
  </si>
  <si>
    <t>76474245</t>
  </si>
  <si>
    <t>18</t>
  </si>
  <si>
    <t>210881076.S</t>
  </si>
  <si>
    <t>Kábel bezhalogénový, medený uložený pevne N2XH 0,6/1,0 kV  3x2,5</t>
  </si>
  <si>
    <t>1884457221</t>
  </si>
  <si>
    <t>19</t>
  </si>
  <si>
    <t>341610014400.S</t>
  </si>
  <si>
    <t>Kábel medený bezhalogenový N2XH-J 3x2,5 mm2</t>
  </si>
  <si>
    <t>-214399099</t>
  </si>
  <si>
    <t>210881100.S</t>
  </si>
  <si>
    <t>Kábel bezhalogénový, medený uložený pevne N2XH 0,6/1,0 kV  5x1,5</t>
  </si>
  <si>
    <t>874432921</t>
  </si>
  <si>
    <t>21</t>
  </si>
  <si>
    <t>341610016800.S</t>
  </si>
  <si>
    <t>Kábel medený bezhalogenový N2XH-J 5x1,5 mm2</t>
  </si>
  <si>
    <t>-715052778</t>
  </si>
  <si>
    <t>22-M</t>
  </si>
  <si>
    <t>Montáže oznamovacích a zabezpečovacích zariadení</t>
  </si>
  <si>
    <t>36</t>
  </si>
  <si>
    <t>220511002.S</t>
  </si>
  <si>
    <t>Montáž zásuvky 2xRJ45 pod omietku</t>
  </si>
  <si>
    <t>1614634913</t>
  </si>
  <si>
    <t>37</t>
  </si>
  <si>
    <t>383150004200.S</t>
  </si>
  <si>
    <t>Zásuvka podpovrchová 2xRJ45/s, Cat.6A</t>
  </si>
  <si>
    <t>1018923579</t>
  </si>
  <si>
    <t>38</t>
  </si>
  <si>
    <t>220511021.S</t>
  </si>
  <si>
    <t>Zapojenie zásuvky 2xRJ45</t>
  </si>
  <si>
    <t>-1234391966</t>
  </si>
  <si>
    <t>39</t>
  </si>
  <si>
    <t>220511031b</t>
  </si>
  <si>
    <t>Kábel v rúrkach UTP, FTP, STP</t>
  </si>
  <si>
    <t>-571862349</t>
  </si>
  <si>
    <t>40</t>
  </si>
  <si>
    <t>341230001910</t>
  </si>
  <si>
    <t>Kábel medený dátový STP 4P cat. 6A</t>
  </si>
  <si>
    <t>1205507890</t>
  </si>
  <si>
    <t>41</t>
  </si>
  <si>
    <t>220512130.S</t>
  </si>
  <si>
    <t>Značenie zásuviek</t>
  </si>
  <si>
    <t>-869365146</t>
  </si>
  <si>
    <t>42</t>
  </si>
  <si>
    <t>220512131.S</t>
  </si>
  <si>
    <t>Značenie prípojných miest na strane rozvadzača</t>
  </si>
  <si>
    <t>-1642475706</t>
  </si>
  <si>
    <t>43</t>
  </si>
  <si>
    <t>220512135.S</t>
  </si>
  <si>
    <t>Meranie certifikácie cat.6A, vystavenie protokolu</t>
  </si>
  <si>
    <t>-1093028948</t>
  </si>
  <si>
    <t>44</t>
  </si>
  <si>
    <t>220711075.S</t>
  </si>
  <si>
    <t>Montáž a zapojenie detektoru EZS</t>
  </si>
  <si>
    <t>1455176674</t>
  </si>
  <si>
    <t>45</t>
  </si>
  <si>
    <t>404610003200.S</t>
  </si>
  <si>
    <t>Detektor EZS digitálny zbernicový, nešpecifikovaný</t>
  </si>
  <si>
    <t>-75741183</t>
  </si>
  <si>
    <t>46</t>
  </si>
  <si>
    <t>220732100.S</t>
  </si>
  <si>
    <t>Montáž a zapojenie kamery IP na stenu</t>
  </si>
  <si>
    <t>833074432</t>
  </si>
  <si>
    <t>47</t>
  </si>
  <si>
    <t>383130004230.S</t>
  </si>
  <si>
    <t>Kamera IP sieťová nešpecifikovaná</t>
  </si>
  <si>
    <t>735311697</t>
  </si>
  <si>
    <t>95-M</t>
  </si>
  <si>
    <t>Revízie</t>
  </si>
  <si>
    <t>87</t>
  </si>
  <si>
    <t>950101003.S</t>
  </si>
  <si>
    <t>Rozvodne zariadenia rozvádzača rámového, panelového, skriňového, pultového nad 10 do 30 prístrojov</t>
  </si>
  <si>
    <t>pole</t>
  </si>
  <si>
    <t>-653522492</t>
  </si>
  <si>
    <t>88</t>
  </si>
  <si>
    <t>950103003.S</t>
  </si>
  <si>
    <t>El. inšt. kontrola stavu el. okruhu vrátane inštal., ovládacích a istiacich prvkov, ale bez pripoj. spotrebičov v priestore bezp. nad 10 vývodov</t>
  </si>
  <si>
    <t>obv.</t>
  </si>
  <si>
    <t>-1725562440</t>
  </si>
  <si>
    <t>89</t>
  </si>
  <si>
    <t>950104001.S</t>
  </si>
  <si>
    <t>El. spotrebiče kontrola stavu svetelného spotrebiča pevne pripoj. žiarovk., žiarivk. alebo výbojkového v priestore bezpečnom</t>
  </si>
  <si>
    <t>858946296</t>
  </si>
  <si>
    <t>90</t>
  </si>
  <si>
    <t>950106006.S</t>
  </si>
  <si>
    <t>Meranie pri revíziách jednofázového alebo trojfázového okruhu rozvádzača alebo rozvodnice nad 10 vývodov</t>
  </si>
  <si>
    <t>mer.</t>
  </si>
  <si>
    <t>2058504115</t>
  </si>
  <si>
    <t>91</t>
  </si>
  <si>
    <t>950106009.S</t>
  </si>
  <si>
    <t>Meranie pri revíziách impedancia slučky vypínača na rozvodnom zariadení spotrebičoch alebo prístrojoch</t>
  </si>
  <si>
    <t>687108424</t>
  </si>
  <si>
    <t>92</t>
  </si>
  <si>
    <t>950106022.S</t>
  </si>
  <si>
    <t>Meranie pri revíziách meranie, skúšanie a preverenie ochrany prúdových chráničov</t>
  </si>
  <si>
    <t>1246479107</t>
  </si>
  <si>
    <t>HZS</t>
  </si>
  <si>
    <t>Hodinové zúčtovacie sadzby</t>
  </si>
  <si>
    <t>85</t>
  </si>
  <si>
    <t>HZS000112.S</t>
  </si>
  <si>
    <t>Stavebno montážne práce náročnejšie, ucelené, obtiažne, rutinné (Tr. 2) v rozsahu viac ako 8 hodín náročnejšie - DEMONTÁŽE</t>
  </si>
  <si>
    <t>hod</t>
  </si>
  <si>
    <t>512</t>
  </si>
  <si>
    <t>1538336837</t>
  </si>
  <si>
    <t>86</t>
  </si>
  <si>
    <t>HZS000114.S</t>
  </si>
  <si>
    <t>Stavebno montážne práce najnáročnejšie na odbornosť - prehliadky pracoviska a revízie (Tr. 4) v rozsahu viac ako 8 hodín</t>
  </si>
  <si>
    <t>2100969525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</si>
</sst>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167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167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61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195" t="s">
        <v>12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6"/>
      <c r="BE5" s="192" t="s">
        <v>13</v>
      </c>
      <c r="BS5" s="13" t="s">
        <v>6</v>
      </c>
    </row>
    <row r="6" spans="1:74" ht="37" customHeight="1">
      <c r="B6" s="16"/>
      <c r="D6" s="22" t="s">
        <v>14</v>
      </c>
      <c r="K6" s="196" t="s">
        <v>15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6"/>
      <c r="BE6" s="193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93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93"/>
      <c r="BS8" s="13" t="s">
        <v>6</v>
      </c>
    </row>
    <row r="9" spans="1:74" ht="14.4" customHeight="1">
      <c r="B9" s="16"/>
      <c r="AR9" s="16"/>
      <c r="BE9" s="193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93"/>
      <c r="BS10" s="13" t="s">
        <v>6</v>
      </c>
    </row>
    <row r="11" spans="1:74" ht="18.5" customHeight="1">
      <c r="B11" s="16"/>
      <c r="E11" s="21" t="s">
        <v>24</v>
      </c>
      <c r="AK11" s="23" t="s">
        <v>25</v>
      </c>
      <c r="AN11" s="21" t="s">
        <v>1</v>
      </c>
      <c r="AR11" s="16"/>
      <c r="BE11" s="193"/>
      <c r="BS11" s="13" t="s">
        <v>6</v>
      </c>
    </row>
    <row r="12" spans="1:74" ht="7" customHeight="1">
      <c r="B12" s="16"/>
      <c r="AR12" s="16"/>
      <c r="BE12" s="193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93"/>
      <c r="BS13" s="13" t="s">
        <v>6</v>
      </c>
    </row>
    <row r="14" spans="1:74" ht="12.5">
      <c r="B14" s="16"/>
      <c r="E14" s="197" t="s">
        <v>27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 t="s">
        <v>25</v>
      </c>
      <c r="AN14" s="25" t="s">
        <v>27</v>
      </c>
      <c r="AR14" s="16"/>
      <c r="BE14" s="193"/>
      <c r="BS14" s="13" t="s">
        <v>6</v>
      </c>
    </row>
    <row r="15" spans="1:74" ht="7" customHeight="1">
      <c r="B15" s="16"/>
      <c r="AR15" s="16"/>
      <c r="BE15" s="193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93"/>
      <c r="BS16" s="13" t="s">
        <v>3</v>
      </c>
    </row>
    <row r="17" spans="2:71" ht="18.5" customHeight="1">
      <c r="B17" s="16"/>
      <c r="E17" s="21" t="s">
        <v>29</v>
      </c>
      <c r="AK17" s="23" t="s">
        <v>25</v>
      </c>
      <c r="AN17" s="21" t="s">
        <v>1</v>
      </c>
      <c r="AR17" s="16"/>
      <c r="BE17" s="193"/>
      <c r="BS17" s="13" t="s">
        <v>30</v>
      </c>
    </row>
    <row r="18" spans="2:71" ht="7" customHeight="1">
      <c r="B18" s="16"/>
      <c r="AR18" s="16"/>
      <c r="BE18" s="193"/>
      <c r="BS18" s="13" t="s">
        <v>31</v>
      </c>
    </row>
    <row r="19" spans="2:71" ht="12" customHeight="1">
      <c r="B19" s="16"/>
      <c r="D19" s="23" t="s">
        <v>32</v>
      </c>
      <c r="AK19" s="23" t="s">
        <v>23</v>
      </c>
      <c r="AN19" s="21" t="s">
        <v>1</v>
      </c>
      <c r="AR19" s="16"/>
      <c r="BE19" s="193"/>
      <c r="BS19" s="13" t="s">
        <v>31</v>
      </c>
    </row>
    <row r="20" spans="2:71" ht="18.5" customHeight="1">
      <c r="B20" s="16"/>
      <c r="E20" s="21" t="s">
        <v>33</v>
      </c>
      <c r="AK20" s="23" t="s">
        <v>25</v>
      </c>
      <c r="AN20" s="21" t="s">
        <v>1</v>
      </c>
      <c r="AR20" s="16"/>
      <c r="BE20" s="193"/>
      <c r="BS20" s="13" t="s">
        <v>30</v>
      </c>
    </row>
    <row r="21" spans="2:71" ht="7" customHeight="1">
      <c r="B21" s="16"/>
      <c r="AR21" s="16"/>
      <c r="BE21" s="193"/>
    </row>
    <row r="22" spans="2:71" ht="12" customHeight="1">
      <c r="B22" s="16"/>
      <c r="D22" s="23" t="s">
        <v>34</v>
      </c>
      <c r="AR22" s="16"/>
      <c r="BE22" s="193"/>
    </row>
    <row r="23" spans="2:71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  <c r="BE23" s="193"/>
    </row>
    <row r="24" spans="2:71" ht="7" customHeight="1">
      <c r="B24" s="16"/>
      <c r="AR24" s="16"/>
      <c r="BE24" s="193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3"/>
    </row>
    <row r="26" spans="2:71" s="1" customFormat="1" ht="25.9" customHeight="1">
      <c r="B26" s="28"/>
      <c r="D26" s="29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0">
        <f>ROUND(AG94,2)</f>
        <v>0</v>
      </c>
      <c r="AL26" s="201"/>
      <c r="AM26" s="201"/>
      <c r="AN26" s="201"/>
      <c r="AO26" s="201"/>
      <c r="AR26" s="28"/>
      <c r="BE26" s="193"/>
    </row>
    <row r="27" spans="2:71" s="1" customFormat="1" ht="7" customHeight="1">
      <c r="B27" s="28"/>
      <c r="AR27" s="28"/>
      <c r="BE27" s="193"/>
    </row>
    <row r="28" spans="2:71" s="1" customFormat="1" ht="12.5">
      <c r="B28" s="28"/>
      <c r="L28" s="202" t="s">
        <v>36</v>
      </c>
      <c r="M28" s="202"/>
      <c r="N28" s="202"/>
      <c r="O28" s="202"/>
      <c r="P28" s="202"/>
      <c r="W28" s="202" t="s">
        <v>37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38</v>
      </c>
      <c r="AL28" s="202"/>
      <c r="AM28" s="202"/>
      <c r="AN28" s="202"/>
      <c r="AO28" s="202"/>
      <c r="AR28" s="28"/>
      <c r="BE28" s="193"/>
    </row>
    <row r="29" spans="2:71" s="2" customFormat="1" ht="14.4" customHeight="1">
      <c r="B29" s="32"/>
      <c r="D29" s="23" t="s">
        <v>39</v>
      </c>
      <c r="F29" s="33" t="s">
        <v>40</v>
      </c>
      <c r="L29" s="184">
        <v>0.2</v>
      </c>
      <c r="M29" s="183"/>
      <c r="N29" s="183"/>
      <c r="O29" s="183"/>
      <c r="P29" s="183"/>
      <c r="Q29" s="34"/>
      <c r="R29" s="34"/>
      <c r="S29" s="34"/>
      <c r="T29" s="34"/>
      <c r="U29" s="34"/>
      <c r="V29" s="34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F29" s="34"/>
      <c r="AG29" s="34"/>
      <c r="AH29" s="34"/>
      <c r="AI29" s="34"/>
      <c r="AJ29" s="34"/>
      <c r="AK29" s="182">
        <f>ROUND(AV94, 2)</f>
        <v>0</v>
      </c>
      <c r="AL29" s="183"/>
      <c r="AM29" s="183"/>
      <c r="AN29" s="183"/>
      <c r="AO29" s="183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94"/>
    </row>
    <row r="30" spans="2:71" s="2" customFormat="1" ht="14.4" customHeight="1">
      <c r="B30" s="32"/>
      <c r="F30" s="33" t="s">
        <v>41</v>
      </c>
      <c r="L30" s="184">
        <v>0.2</v>
      </c>
      <c r="M30" s="183"/>
      <c r="N30" s="183"/>
      <c r="O30" s="183"/>
      <c r="P30" s="183"/>
      <c r="Q30" s="34"/>
      <c r="R30" s="34"/>
      <c r="S30" s="34"/>
      <c r="T30" s="34"/>
      <c r="U30" s="34"/>
      <c r="V30" s="34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F30" s="34"/>
      <c r="AG30" s="34"/>
      <c r="AH30" s="34"/>
      <c r="AI30" s="34"/>
      <c r="AJ30" s="34"/>
      <c r="AK30" s="182">
        <f>ROUND(AW94, 2)</f>
        <v>0</v>
      </c>
      <c r="AL30" s="183"/>
      <c r="AM30" s="183"/>
      <c r="AN30" s="183"/>
      <c r="AO30" s="183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94"/>
    </row>
    <row r="31" spans="2:71" s="2" customFormat="1" ht="14.4" hidden="1" customHeight="1">
      <c r="B31" s="32"/>
      <c r="F31" s="23" t="s">
        <v>42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2"/>
      <c r="BE31" s="194"/>
    </row>
    <row r="32" spans="2:71" s="2" customFormat="1" ht="14.4" hidden="1" customHeight="1">
      <c r="B32" s="32"/>
      <c r="F32" s="23" t="s">
        <v>43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2"/>
      <c r="BE32" s="194"/>
    </row>
    <row r="33" spans="2:57" s="2" customFormat="1" ht="14.4" hidden="1" customHeight="1">
      <c r="B33" s="32"/>
      <c r="F33" s="33" t="s">
        <v>44</v>
      </c>
      <c r="L33" s="184">
        <v>0</v>
      </c>
      <c r="M33" s="183"/>
      <c r="N33" s="183"/>
      <c r="O33" s="183"/>
      <c r="P33" s="183"/>
      <c r="Q33" s="34"/>
      <c r="R33" s="34"/>
      <c r="S33" s="34"/>
      <c r="T33" s="34"/>
      <c r="U33" s="34"/>
      <c r="V33" s="34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F33" s="34"/>
      <c r="AG33" s="34"/>
      <c r="AH33" s="34"/>
      <c r="AI33" s="34"/>
      <c r="AJ33" s="34"/>
      <c r="AK33" s="182">
        <v>0</v>
      </c>
      <c r="AL33" s="183"/>
      <c r="AM33" s="183"/>
      <c r="AN33" s="183"/>
      <c r="AO33" s="183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94"/>
    </row>
    <row r="34" spans="2:57" s="1" customFormat="1" ht="7" customHeight="1">
      <c r="B34" s="28"/>
      <c r="AR34" s="28"/>
      <c r="BE34" s="193"/>
    </row>
    <row r="35" spans="2:57" s="1" customFormat="1" ht="25.9" customHeight="1">
      <c r="B35" s="28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185" t="s">
        <v>47</v>
      </c>
      <c r="Y35" s="186"/>
      <c r="Z35" s="186"/>
      <c r="AA35" s="186"/>
      <c r="AB35" s="186"/>
      <c r="AC35" s="38"/>
      <c r="AD35" s="38"/>
      <c r="AE35" s="38"/>
      <c r="AF35" s="38"/>
      <c r="AG35" s="38"/>
      <c r="AH35" s="38"/>
      <c r="AI35" s="38"/>
      <c r="AJ35" s="38"/>
      <c r="AK35" s="187">
        <f>SUM(AK26:AK33)</f>
        <v>0</v>
      </c>
      <c r="AL35" s="186"/>
      <c r="AM35" s="186"/>
      <c r="AN35" s="186"/>
      <c r="AO35" s="188"/>
      <c r="AP35" s="36"/>
      <c r="AQ35" s="36"/>
      <c r="AR35" s="28"/>
    </row>
    <row r="36" spans="2:57" s="1" customFormat="1" ht="7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5">
      <c r="B60" s="28"/>
      <c r="D60" s="42" t="s">
        <v>50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50</v>
      </c>
      <c r="AI60" s="30"/>
      <c r="AJ60" s="30"/>
      <c r="AK60" s="30"/>
      <c r="AL60" s="30"/>
      <c r="AM60" s="42" t="s">
        <v>51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">
      <c r="B64" s="28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5">
      <c r="B75" s="28"/>
      <c r="D75" s="42" t="s">
        <v>50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51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50</v>
      </c>
      <c r="AI75" s="30"/>
      <c r="AJ75" s="30"/>
      <c r="AK75" s="30"/>
      <c r="AL75" s="30"/>
      <c r="AM75" s="42" t="s">
        <v>51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5" customHeight="1">
      <c r="B82" s="28"/>
      <c r="C82" s="17" t="s">
        <v>54</v>
      </c>
      <c r="AR82" s="28"/>
    </row>
    <row r="83" spans="1:91" s="1" customFormat="1" ht="7" customHeight="1">
      <c r="B83" s="28"/>
      <c r="AR83" s="28"/>
    </row>
    <row r="84" spans="1:91" s="3" customFormat="1" ht="12" customHeight="1">
      <c r="B84" s="47"/>
      <c r="C84" s="23" t="s">
        <v>11</v>
      </c>
      <c r="L84" s="3" t="str">
        <f>K5</f>
        <v>2489</v>
      </c>
      <c r="AR84" s="47"/>
    </row>
    <row r="85" spans="1:91" s="4" customFormat="1" ht="37" customHeight="1">
      <c r="B85" s="48"/>
      <c r="C85" s="49" t="s">
        <v>14</v>
      </c>
      <c r="L85" s="173" t="str">
        <f>K6</f>
        <v>Revitalizácia hlavného vstupu do Gemersko-Malohontského múzea a zriadenie návštevníckeho centra, Rimavská Sobota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8"/>
    </row>
    <row r="86" spans="1:91" s="1" customFormat="1" ht="7" customHeight="1">
      <c r="B86" s="28"/>
      <c r="AR86" s="28"/>
    </row>
    <row r="87" spans="1:91" s="1" customFormat="1" ht="12" customHeight="1">
      <c r="B87" s="28"/>
      <c r="C87" s="23" t="s">
        <v>18</v>
      </c>
      <c r="L87" s="50" t="str">
        <f>IF(K8="","",K8)</f>
        <v>Rimavská Sobota</v>
      </c>
      <c r="AI87" s="23" t="s">
        <v>20</v>
      </c>
      <c r="AM87" s="175" t="str">
        <f>IF(AN8= "","",AN8)</f>
        <v>26. 8. 2021</v>
      </c>
      <c r="AN87" s="175"/>
      <c r="AR87" s="28"/>
    </row>
    <row r="88" spans="1:91" s="1" customFormat="1" ht="7" customHeight="1">
      <c r="B88" s="28"/>
      <c r="AR88" s="28"/>
    </row>
    <row r="89" spans="1:91" s="1" customFormat="1" ht="15.15" customHeight="1">
      <c r="B89" s="28"/>
      <c r="C89" s="23" t="s">
        <v>22</v>
      </c>
      <c r="L89" s="3" t="str">
        <f>IF(E11= "","",E11)</f>
        <v>GMM Rimavská Sobota</v>
      </c>
      <c r="AI89" s="23" t="s">
        <v>28</v>
      </c>
      <c r="AM89" s="176" t="str">
        <f>IF(E17="","",E17)</f>
        <v>Kotrle Antonín</v>
      </c>
      <c r="AN89" s="177"/>
      <c r="AO89" s="177"/>
      <c r="AP89" s="177"/>
      <c r="AR89" s="28"/>
      <c r="AS89" s="178" t="s">
        <v>55</v>
      </c>
      <c r="AT89" s="17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>
      <c r="B90" s="28"/>
      <c r="C90" s="23" t="s">
        <v>26</v>
      </c>
      <c r="L90" s="3" t="str">
        <f>IF(E14= "Vyplň údaj","",E14)</f>
        <v/>
      </c>
      <c r="AI90" s="23" t="s">
        <v>32</v>
      </c>
      <c r="AM90" s="176" t="str">
        <f>IF(E20="","",E20)</f>
        <v xml:space="preserve"> </v>
      </c>
      <c r="AN90" s="177"/>
      <c r="AO90" s="177"/>
      <c r="AP90" s="177"/>
      <c r="AR90" s="28"/>
      <c r="AS90" s="180"/>
      <c r="AT90" s="181"/>
      <c r="BD90" s="55"/>
    </row>
    <row r="91" spans="1:91" s="1" customFormat="1" ht="10.75" customHeight="1">
      <c r="B91" s="28"/>
      <c r="AR91" s="28"/>
      <c r="AS91" s="180"/>
      <c r="AT91" s="181"/>
      <c r="BD91" s="55"/>
    </row>
    <row r="92" spans="1:91" s="1" customFormat="1" ht="29.25" customHeight="1">
      <c r="B92" s="28"/>
      <c r="C92" s="163" t="s">
        <v>56</v>
      </c>
      <c r="D92" s="164"/>
      <c r="E92" s="164"/>
      <c r="F92" s="164"/>
      <c r="G92" s="164"/>
      <c r="H92" s="56"/>
      <c r="I92" s="165" t="s">
        <v>57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58</v>
      </c>
      <c r="AH92" s="164"/>
      <c r="AI92" s="164"/>
      <c r="AJ92" s="164"/>
      <c r="AK92" s="164"/>
      <c r="AL92" s="164"/>
      <c r="AM92" s="164"/>
      <c r="AN92" s="165" t="s">
        <v>59</v>
      </c>
      <c r="AO92" s="164"/>
      <c r="AP92" s="167"/>
      <c r="AQ92" s="57" t="s">
        <v>60</v>
      </c>
      <c r="AR92" s="28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1:91" s="1" customFormat="1" ht="10.75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1">
        <f>ROUND(AG95,2)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6" customFormat="1" ht="16.5" customHeight="1">
      <c r="A95" s="73" t="s">
        <v>79</v>
      </c>
      <c r="B95" s="74"/>
      <c r="C95" s="75"/>
      <c r="D95" s="170" t="s">
        <v>80</v>
      </c>
      <c r="E95" s="170"/>
      <c r="F95" s="170"/>
      <c r="G95" s="170"/>
      <c r="H95" s="170"/>
      <c r="I95" s="76"/>
      <c r="J95" s="170" t="s">
        <v>81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'E - Elektroinštalácia'!J30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7" t="s">
        <v>82</v>
      </c>
      <c r="AR95" s="74"/>
      <c r="AS95" s="78">
        <v>0</v>
      </c>
      <c r="AT95" s="79">
        <f>ROUND(SUM(AV95:AW95),2)</f>
        <v>0</v>
      </c>
      <c r="AU95" s="80">
        <f>'E - Elektroinštalácia'!P123</f>
        <v>0</v>
      </c>
      <c r="AV95" s="79">
        <f>'E - Elektroinštalácia'!J33</f>
        <v>0</v>
      </c>
      <c r="AW95" s="79">
        <f>'E - Elektroinštalácia'!J34</f>
        <v>0</v>
      </c>
      <c r="AX95" s="79">
        <f>'E - Elektroinštalácia'!J35</f>
        <v>0</v>
      </c>
      <c r="AY95" s="79">
        <f>'E - Elektroinštalácia'!J36</f>
        <v>0</v>
      </c>
      <c r="AZ95" s="79">
        <f>'E - Elektroinštalácia'!F33</f>
        <v>0</v>
      </c>
      <c r="BA95" s="79">
        <f>'E - Elektroinštalácia'!F34</f>
        <v>0</v>
      </c>
      <c r="BB95" s="79">
        <f>'E - Elektroinštalácia'!F35</f>
        <v>0</v>
      </c>
      <c r="BC95" s="79">
        <f>'E - Elektroinštalácia'!F36</f>
        <v>0</v>
      </c>
      <c r="BD95" s="81">
        <f>'E - Elektroinštalácia'!F37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75</v>
      </c>
    </row>
    <row r="96" spans="1:91" s="1" customFormat="1" ht="30" customHeight="1">
      <c r="B96" s="28"/>
      <c r="AR96" s="28"/>
    </row>
    <row r="97" spans="2:44" s="1" customFormat="1" ht="7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E - Elektroinštaláci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0"/>
  <sheetViews>
    <sheetView showGridLines="0" tabSelected="1" topLeftCell="A172" workbookViewId="0">
      <selection activeCell="A182" sqref="A182:XFD182"/>
    </sheetView>
  </sheetViews>
  <sheetFormatPr defaultRowHeight="10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161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3" t="s">
        <v>84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75</v>
      </c>
    </row>
    <row r="4" spans="2:46" ht="25" customHeight="1">
      <c r="B4" s="16"/>
      <c r="D4" s="17" t="s">
        <v>85</v>
      </c>
      <c r="L4" s="16"/>
      <c r="M4" s="83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26.25" customHeight="1">
      <c r="B7" s="16"/>
      <c r="E7" s="204" t="str">
        <f>'Rekapitulácia stavby'!K6</f>
        <v>Revitalizácia hlavného vstupu do Gemersko-Malohontského múzea a zriadenie návštevníckeho centra, Rimavská Sobota</v>
      </c>
      <c r="F7" s="205"/>
      <c r="G7" s="205"/>
      <c r="H7" s="205"/>
      <c r="L7" s="16"/>
    </row>
    <row r="8" spans="2:46" s="1" customFormat="1" ht="12" customHeight="1">
      <c r="B8" s="28"/>
      <c r="D8" s="23" t="s">
        <v>86</v>
      </c>
      <c r="L8" s="28"/>
    </row>
    <row r="9" spans="2:46" s="1" customFormat="1" ht="16.5" customHeight="1">
      <c r="B9" s="28"/>
      <c r="E9" s="173" t="s">
        <v>87</v>
      </c>
      <c r="F9" s="203"/>
      <c r="G9" s="203"/>
      <c r="H9" s="203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23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23" t="s">
        <v>20</v>
      </c>
      <c r="J12" s="51" t="str">
        <f>'Rekapitulácia stavby'!AN8</f>
        <v>26. 8. 2021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6" t="str">
        <f>'Rekapitulácia stavby'!E14</f>
        <v>Vyplň údaj</v>
      </c>
      <c r="F18" s="195"/>
      <c r="G18" s="195"/>
      <c r="H18" s="195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34</v>
      </c>
      <c r="L26" s="28"/>
    </row>
    <row r="27" spans="2:12" s="7" customFormat="1" ht="16.5" customHeight="1">
      <c r="B27" s="84"/>
      <c r="E27" s="199" t="s">
        <v>1</v>
      </c>
      <c r="F27" s="199"/>
      <c r="G27" s="199"/>
      <c r="H27" s="199"/>
      <c r="L27" s="84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85" t="s">
        <v>35</v>
      </c>
      <c r="J30" s="65">
        <f>ROUND(J123,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37</v>
      </c>
      <c r="I32" s="31" t="s">
        <v>36</v>
      </c>
      <c r="J32" s="31" t="s">
        <v>38</v>
      </c>
      <c r="L32" s="28"/>
    </row>
    <row r="33" spans="2:12" s="1" customFormat="1" ht="14.4" customHeight="1">
      <c r="B33" s="28"/>
      <c r="D33" s="54" t="s">
        <v>39</v>
      </c>
      <c r="E33" s="33" t="s">
        <v>40</v>
      </c>
      <c r="F33" s="86">
        <f>ROUND((SUM(BE123:BE219)),  2)</f>
        <v>0</v>
      </c>
      <c r="G33" s="87"/>
      <c r="H33" s="87"/>
      <c r="I33" s="88">
        <v>0.2</v>
      </c>
      <c r="J33" s="86">
        <f>ROUND(((SUM(BE123:BE219))*I33),  2)</f>
        <v>0</v>
      </c>
      <c r="L33" s="28"/>
    </row>
    <row r="34" spans="2:12" s="1" customFormat="1" ht="14.4" customHeight="1">
      <c r="B34" s="28"/>
      <c r="E34" s="33" t="s">
        <v>41</v>
      </c>
      <c r="F34" s="86">
        <f>ROUND((SUM(BF123:BF219)),  2)</f>
        <v>0</v>
      </c>
      <c r="G34" s="87"/>
      <c r="H34" s="87"/>
      <c r="I34" s="88">
        <v>0.2</v>
      </c>
      <c r="J34" s="86">
        <f>ROUND(((SUM(BF123:BF219))*I34),  2)</f>
        <v>0</v>
      </c>
      <c r="L34" s="28"/>
    </row>
    <row r="35" spans="2:12" s="1" customFormat="1" ht="14.4" hidden="1" customHeight="1">
      <c r="B35" s="28"/>
      <c r="E35" s="23" t="s">
        <v>42</v>
      </c>
      <c r="F35" s="89">
        <f>ROUND((SUM(BG123:BG219)),  2)</f>
        <v>0</v>
      </c>
      <c r="I35" s="90">
        <v>0.2</v>
      </c>
      <c r="J35" s="89">
        <f>0</f>
        <v>0</v>
      </c>
      <c r="L35" s="28"/>
    </row>
    <row r="36" spans="2:12" s="1" customFormat="1" ht="14.4" hidden="1" customHeight="1">
      <c r="B36" s="28"/>
      <c r="E36" s="23" t="s">
        <v>43</v>
      </c>
      <c r="F36" s="89">
        <f>ROUND((SUM(BH123:BH219)),  2)</f>
        <v>0</v>
      </c>
      <c r="I36" s="90">
        <v>0.2</v>
      </c>
      <c r="J36" s="89">
        <f>0</f>
        <v>0</v>
      </c>
      <c r="L36" s="28"/>
    </row>
    <row r="37" spans="2:12" s="1" customFormat="1" ht="14.4" hidden="1" customHeight="1">
      <c r="B37" s="28"/>
      <c r="E37" s="33" t="s">
        <v>44</v>
      </c>
      <c r="F37" s="86">
        <f>ROUND((SUM(BI123:BI219)),  2)</f>
        <v>0</v>
      </c>
      <c r="G37" s="87"/>
      <c r="H37" s="87"/>
      <c r="I37" s="88">
        <v>0</v>
      </c>
      <c r="J37" s="86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1"/>
      <c r="D39" s="92" t="s">
        <v>45</v>
      </c>
      <c r="E39" s="56"/>
      <c r="F39" s="56"/>
      <c r="G39" s="93" t="s">
        <v>46</v>
      </c>
      <c r="H39" s="94" t="s">
        <v>47</v>
      </c>
      <c r="I39" s="56"/>
      <c r="J39" s="95">
        <f>SUM(J30:J37)</f>
        <v>0</v>
      </c>
      <c r="K39" s="96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5">
      <c r="B61" s="28"/>
      <c r="D61" s="42" t="s">
        <v>50</v>
      </c>
      <c r="E61" s="30"/>
      <c r="F61" s="97" t="s">
        <v>51</v>
      </c>
      <c r="G61" s="42" t="s">
        <v>50</v>
      </c>
      <c r="H61" s="30"/>
      <c r="I61" s="30"/>
      <c r="J61" s="98" t="s">
        <v>51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8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5">
      <c r="B76" s="28"/>
      <c r="D76" s="42" t="s">
        <v>50</v>
      </c>
      <c r="E76" s="30"/>
      <c r="F76" s="97" t="s">
        <v>51</v>
      </c>
      <c r="G76" s="42" t="s">
        <v>50</v>
      </c>
      <c r="H76" s="30"/>
      <c r="I76" s="30"/>
      <c r="J76" s="98" t="s">
        <v>51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88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14</v>
      </c>
      <c r="L84" s="28"/>
    </row>
    <row r="85" spans="2:47" s="1" customFormat="1" ht="26.25" customHeight="1">
      <c r="B85" s="28"/>
      <c r="E85" s="204" t="str">
        <f>E7</f>
        <v>Revitalizácia hlavného vstupu do Gemersko-Malohontského múzea a zriadenie návštevníckeho centra, Rimavská Sobota</v>
      </c>
      <c r="F85" s="205"/>
      <c r="G85" s="205"/>
      <c r="H85" s="205"/>
      <c r="L85" s="28"/>
    </row>
    <row r="86" spans="2:47" s="1" customFormat="1" ht="12" customHeight="1">
      <c r="B86" s="28"/>
      <c r="C86" s="23" t="s">
        <v>86</v>
      </c>
      <c r="L86" s="28"/>
    </row>
    <row r="87" spans="2:47" s="1" customFormat="1" ht="16.5" customHeight="1">
      <c r="B87" s="28"/>
      <c r="E87" s="173" t="str">
        <f>E9</f>
        <v>E - Elektroinštalácia</v>
      </c>
      <c r="F87" s="203"/>
      <c r="G87" s="203"/>
      <c r="H87" s="203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18</v>
      </c>
      <c r="F89" s="21" t="str">
        <f>F12</f>
        <v>Rimavská Sobota</v>
      </c>
      <c r="I89" s="23" t="s">
        <v>20</v>
      </c>
      <c r="J89" s="51" t="str">
        <f>IF(J12="","",J12)</f>
        <v>26. 8. 2021</v>
      </c>
      <c r="L89" s="28"/>
    </row>
    <row r="90" spans="2:47" s="1" customFormat="1" ht="7" customHeight="1">
      <c r="B90" s="28"/>
      <c r="L90" s="28"/>
    </row>
    <row r="91" spans="2:47" s="1" customFormat="1" ht="15.15" customHeight="1">
      <c r="B91" s="28"/>
      <c r="C91" s="23" t="s">
        <v>22</v>
      </c>
      <c r="F91" s="21" t="str">
        <f>E15</f>
        <v>GMM Rimavská Sobota</v>
      </c>
      <c r="I91" s="23" t="s">
        <v>28</v>
      </c>
      <c r="J91" s="26" t="str">
        <f>E21</f>
        <v>Kotrle Antonín</v>
      </c>
      <c r="L91" s="28"/>
    </row>
    <row r="92" spans="2:47" s="1" customFormat="1" ht="15.15" customHeight="1">
      <c r="B92" s="28"/>
      <c r="C92" s="23" t="s">
        <v>26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99" t="s">
        <v>89</v>
      </c>
      <c r="D94" s="91"/>
      <c r="E94" s="91"/>
      <c r="F94" s="91"/>
      <c r="G94" s="91"/>
      <c r="H94" s="91"/>
      <c r="I94" s="91"/>
      <c r="J94" s="100" t="s">
        <v>90</v>
      </c>
      <c r="K94" s="91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1" t="s">
        <v>91</v>
      </c>
      <c r="J96" s="65">
        <f>J123</f>
        <v>0</v>
      </c>
      <c r="L96" s="28"/>
      <c r="AU96" s="13" t="s">
        <v>92</v>
      </c>
    </row>
    <row r="97" spans="2:12" s="8" customFormat="1" ht="25" customHeight="1">
      <c r="B97" s="102"/>
      <c r="D97" s="103" t="s">
        <v>93</v>
      </c>
      <c r="E97" s="104"/>
      <c r="F97" s="104"/>
      <c r="G97" s="104"/>
      <c r="H97" s="104"/>
      <c r="I97" s="104"/>
      <c r="J97" s="105">
        <f>J124</f>
        <v>0</v>
      </c>
      <c r="L97" s="102"/>
    </row>
    <row r="98" spans="2:12" s="9" customFormat="1" ht="19.899999999999999" customHeight="1">
      <c r="B98" s="106"/>
      <c r="D98" s="107" t="s">
        <v>94</v>
      </c>
      <c r="E98" s="108"/>
      <c r="F98" s="108"/>
      <c r="G98" s="108"/>
      <c r="H98" s="108"/>
      <c r="I98" s="108"/>
      <c r="J98" s="109">
        <f>J125</f>
        <v>0</v>
      </c>
      <c r="L98" s="106"/>
    </row>
    <row r="99" spans="2:12" s="8" customFormat="1" ht="25" customHeight="1">
      <c r="B99" s="102"/>
      <c r="D99" s="103" t="s">
        <v>95</v>
      </c>
      <c r="E99" s="104"/>
      <c r="F99" s="104"/>
      <c r="G99" s="104"/>
      <c r="H99" s="104"/>
      <c r="I99" s="104"/>
      <c r="J99" s="105">
        <f>J128</f>
        <v>0</v>
      </c>
      <c r="L99" s="102"/>
    </row>
    <row r="100" spans="2:12" s="9" customFormat="1" ht="19.899999999999999" customHeight="1">
      <c r="B100" s="106"/>
      <c r="D100" s="107" t="s">
        <v>96</v>
      </c>
      <c r="E100" s="108"/>
      <c r="F100" s="108"/>
      <c r="G100" s="108"/>
      <c r="H100" s="108"/>
      <c r="I100" s="108"/>
      <c r="J100" s="109">
        <f>J129</f>
        <v>0</v>
      </c>
      <c r="L100" s="106"/>
    </row>
    <row r="101" spans="2:12" s="9" customFormat="1" ht="19.899999999999999" customHeight="1">
      <c r="B101" s="106"/>
      <c r="D101" s="107" t="s">
        <v>97</v>
      </c>
      <c r="E101" s="108"/>
      <c r="F101" s="108"/>
      <c r="G101" s="108"/>
      <c r="H101" s="108"/>
      <c r="I101" s="108"/>
      <c r="J101" s="109">
        <f>J197</f>
        <v>0</v>
      </c>
      <c r="L101" s="106"/>
    </row>
    <row r="102" spans="2:12" s="9" customFormat="1" ht="19.899999999999999" customHeight="1">
      <c r="B102" s="106"/>
      <c r="D102" s="107" t="s">
        <v>98</v>
      </c>
      <c r="E102" s="108"/>
      <c r="F102" s="108"/>
      <c r="G102" s="108"/>
      <c r="H102" s="108"/>
      <c r="I102" s="108"/>
      <c r="J102" s="109">
        <f>J210</f>
        <v>0</v>
      </c>
      <c r="L102" s="106"/>
    </row>
    <row r="103" spans="2:12" s="8" customFormat="1" ht="25" customHeight="1">
      <c r="B103" s="102"/>
      <c r="D103" s="103" t="s">
        <v>99</v>
      </c>
      <c r="E103" s="104"/>
      <c r="F103" s="104"/>
      <c r="G103" s="104"/>
      <c r="H103" s="104"/>
      <c r="I103" s="104"/>
      <c r="J103" s="105">
        <f>J217</f>
        <v>0</v>
      </c>
      <c r="L103" s="102"/>
    </row>
    <row r="104" spans="2:12" s="1" customFormat="1" ht="21.75" customHeight="1">
      <c r="B104" s="28"/>
      <c r="L104" s="28"/>
    </row>
    <row r="105" spans="2:12" s="1" customFormat="1" ht="7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7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5" customHeight="1">
      <c r="B110" s="28"/>
      <c r="C110" s="17" t="s">
        <v>100</v>
      </c>
      <c r="L110" s="28"/>
    </row>
    <row r="111" spans="2:12" s="1" customFormat="1" ht="7" customHeight="1">
      <c r="B111" s="28"/>
      <c r="L111" s="28"/>
    </row>
    <row r="112" spans="2:12" s="1" customFormat="1" ht="12" customHeight="1">
      <c r="B112" s="28"/>
      <c r="C112" s="23" t="s">
        <v>14</v>
      </c>
      <c r="L112" s="28"/>
    </row>
    <row r="113" spans="2:65" s="1" customFormat="1" ht="26.25" customHeight="1">
      <c r="B113" s="28"/>
      <c r="E113" s="204" t="str">
        <f>E7</f>
        <v>Revitalizácia hlavného vstupu do Gemersko-Malohontského múzea a zriadenie návštevníckeho centra, Rimavská Sobota</v>
      </c>
      <c r="F113" s="205"/>
      <c r="G113" s="205"/>
      <c r="H113" s="205"/>
      <c r="L113" s="28"/>
    </row>
    <row r="114" spans="2:65" s="1" customFormat="1" ht="12" customHeight="1">
      <c r="B114" s="28"/>
      <c r="C114" s="23" t="s">
        <v>86</v>
      </c>
      <c r="L114" s="28"/>
    </row>
    <row r="115" spans="2:65" s="1" customFormat="1" ht="16.5" customHeight="1">
      <c r="B115" s="28"/>
      <c r="E115" s="173" t="str">
        <f>E9</f>
        <v>E - Elektroinštalácia</v>
      </c>
      <c r="F115" s="203"/>
      <c r="G115" s="203"/>
      <c r="H115" s="203"/>
      <c r="L115" s="28"/>
    </row>
    <row r="116" spans="2:65" s="1" customFormat="1" ht="7" customHeight="1">
      <c r="B116" s="28"/>
      <c r="L116" s="28"/>
    </row>
    <row r="117" spans="2:65" s="1" customFormat="1" ht="12" customHeight="1">
      <c r="B117" s="28"/>
      <c r="C117" s="23" t="s">
        <v>18</v>
      </c>
      <c r="F117" s="21" t="str">
        <f>F12</f>
        <v>Rimavská Sobota</v>
      </c>
      <c r="I117" s="23" t="s">
        <v>20</v>
      </c>
      <c r="J117" s="51" t="str">
        <f>IF(J12="","",J12)</f>
        <v>26. 8. 2021</v>
      </c>
      <c r="L117" s="28"/>
    </row>
    <row r="118" spans="2:65" s="1" customFormat="1" ht="7" customHeight="1">
      <c r="B118" s="28"/>
      <c r="L118" s="28"/>
    </row>
    <row r="119" spans="2:65" s="1" customFormat="1" ht="15.15" customHeight="1">
      <c r="B119" s="28"/>
      <c r="C119" s="23" t="s">
        <v>22</v>
      </c>
      <c r="F119" s="21" t="str">
        <f>E15</f>
        <v>GMM Rimavská Sobota</v>
      </c>
      <c r="I119" s="23" t="s">
        <v>28</v>
      </c>
      <c r="J119" s="26" t="str">
        <f>E21</f>
        <v>Kotrle Antonín</v>
      </c>
      <c r="L119" s="28"/>
    </row>
    <row r="120" spans="2:65" s="1" customFormat="1" ht="15.15" customHeight="1">
      <c r="B120" s="28"/>
      <c r="C120" s="23" t="s">
        <v>26</v>
      </c>
      <c r="F120" s="21" t="str">
        <f>IF(E18="","",E18)</f>
        <v>Vyplň údaj</v>
      </c>
      <c r="I120" s="23" t="s">
        <v>32</v>
      </c>
      <c r="J120" s="26" t="str">
        <f>E24</f>
        <v xml:space="preserve"> </v>
      </c>
      <c r="L120" s="28"/>
    </row>
    <row r="121" spans="2:65" s="1" customFormat="1" ht="10.25" customHeight="1">
      <c r="B121" s="28"/>
      <c r="L121" s="28"/>
    </row>
    <row r="122" spans="2:65" s="10" customFormat="1" ht="29.25" customHeight="1">
      <c r="B122" s="110"/>
      <c r="C122" s="111" t="s">
        <v>101</v>
      </c>
      <c r="D122" s="112" t="s">
        <v>60</v>
      </c>
      <c r="E122" s="112" t="s">
        <v>56</v>
      </c>
      <c r="F122" s="112" t="s">
        <v>57</v>
      </c>
      <c r="G122" s="112" t="s">
        <v>102</v>
      </c>
      <c r="H122" s="112" t="s">
        <v>103</v>
      </c>
      <c r="I122" s="112" t="s">
        <v>104</v>
      </c>
      <c r="J122" s="113" t="s">
        <v>90</v>
      </c>
      <c r="K122" s="114" t="s">
        <v>105</v>
      </c>
      <c r="L122" s="110"/>
      <c r="M122" s="58" t="s">
        <v>1</v>
      </c>
      <c r="N122" s="59" t="s">
        <v>39</v>
      </c>
      <c r="O122" s="59" t="s">
        <v>106</v>
      </c>
      <c r="P122" s="59" t="s">
        <v>107</v>
      </c>
      <c r="Q122" s="59" t="s">
        <v>108</v>
      </c>
      <c r="R122" s="59" t="s">
        <v>109</v>
      </c>
      <c r="S122" s="59" t="s">
        <v>110</v>
      </c>
      <c r="T122" s="60" t="s">
        <v>111</v>
      </c>
    </row>
    <row r="123" spans="2:65" s="1" customFormat="1" ht="22.75" customHeight="1">
      <c r="B123" s="28"/>
      <c r="C123" s="63" t="s">
        <v>91</v>
      </c>
      <c r="J123" s="115">
        <f>BK123</f>
        <v>0</v>
      </c>
      <c r="L123" s="28"/>
      <c r="M123" s="61"/>
      <c r="N123" s="52"/>
      <c r="O123" s="52"/>
      <c r="P123" s="116">
        <f>P124+P128+P217</f>
        <v>0</v>
      </c>
      <c r="Q123" s="52"/>
      <c r="R123" s="116">
        <f>R124+R128+R217</f>
        <v>0.18677799999999997</v>
      </c>
      <c r="S123" s="52"/>
      <c r="T123" s="117">
        <f>T124+T128+T217</f>
        <v>0.27500000000000002</v>
      </c>
      <c r="AT123" s="13" t="s">
        <v>74</v>
      </c>
      <c r="AU123" s="13" t="s">
        <v>92</v>
      </c>
      <c r="BK123" s="118">
        <f>BK124+BK128+BK217</f>
        <v>0</v>
      </c>
    </row>
    <row r="124" spans="2:65" s="11" customFormat="1" ht="25.9" customHeight="1">
      <c r="B124" s="119"/>
      <c r="D124" s="120" t="s">
        <v>74</v>
      </c>
      <c r="E124" s="121" t="s">
        <v>112</v>
      </c>
      <c r="F124" s="121" t="s">
        <v>113</v>
      </c>
      <c r="I124" s="122"/>
      <c r="J124" s="123">
        <f>BK124</f>
        <v>0</v>
      </c>
      <c r="L124" s="119"/>
      <c r="M124" s="124"/>
      <c r="P124" s="125">
        <f>P125</f>
        <v>0</v>
      </c>
      <c r="R124" s="125">
        <f>R125</f>
        <v>0</v>
      </c>
      <c r="T124" s="126">
        <f>T125</f>
        <v>0.27500000000000002</v>
      </c>
      <c r="AR124" s="120" t="s">
        <v>83</v>
      </c>
      <c r="AT124" s="127" t="s">
        <v>74</v>
      </c>
      <c r="AU124" s="127" t="s">
        <v>75</v>
      </c>
      <c r="AY124" s="120" t="s">
        <v>114</v>
      </c>
      <c r="BK124" s="128">
        <f>BK125</f>
        <v>0</v>
      </c>
    </row>
    <row r="125" spans="2:65" s="11" customFormat="1" ht="22.75" customHeight="1">
      <c r="B125" s="119"/>
      <c r="D125" s="120" t="s">
        <v>74</v>
      </c>
      <c r="E125" s="129" t="s">
        <v>115</v>
      </c>
      <c r="F125" s="129" t="s">
        <v>116</v>
      </c>
      <c r="I125" s="122"/>
      <c r="J125" s="130">
        <f>BK125</f>
        <v>0</v>
      </c>
      <c r="L125" s="119"/>
      <c r="M125" s="124"/>
      <c r="P125" s="125">
        <f>SUM(P126:P127)</f>
        <v>0</v>
      </c>
      <c r="R125" s="125">
        <f>SUM(R126:R127)</f>
        <v>0</v>
      </c>
      <c r="T125" s="126">
        <f>SUM(T126:T127)</f>
        <v>0.27500000000000002</v>
      </c>
      <c r="AR125" s="120" t="s">
        <v>83</v>
      </c>
      <c r="AT125" s="127" t="s">
        <v>74</v>
      </c>
      <c r="AU125" s="127" t="s">
        <v>83</v>
      </c>
      <c r="AY125" s="120" t="s">
        <v>114</v>
      </c>
      <c r="BK125" s="128">
        <f>SUM(BK126:BK127)</f>
        <v>0</v>
      </c>
    </row>
    <row r="126" spans="2:65" s="1" customFormat="1" ht="24.15" customHeight="1">
      <c r="B126" s="131"/>
      <c r="C126" s="132" t="s">
        <v>117</v>
      </c>
      <c r="D126" s="132" t="s">
        <v>118</v>
      </c>
      <c r="E126" s="133" t="s">
        <v>119</v>
      </c>
      <c r="F126" s="134" t="s">
        <v>120</v>
      </c>
      <c r="G126" s="135" t="s">
        <v>121</v>
      </c>
      <c r="H126" s="136">
        <v>25</v>
      </c>
      <c r="I126" s="137"/>
      <c r="J126" s="136">
        <f>ROUND(I126*H126,3)</f>
        <v>0</v>
      </c>
      <c r="K126" s="138"/>
      <c r="L126" s="28"/>
      <c r="M126" s="139" t="s">
        <v>1</v>
      </c>
      <c r="N126" s="140" t="s">
        <v>41</v>
      </c>
      <c r="P126" s="141">
        <f>O126*H126</f>
        <v>0</v>
      </c>
      <c r="Q126" s="141">
        <v>0</v>
      </c>
      <c r="R126" s="141">
        <f>Q126*H126</f>
        <v>0</v>
      </c>
      <c r="S126" s="141">
        <v>1E-3</v>
      </c>
      <c r="T126" s="142">
        <f>S126*H126</f>
        <v>2.5000000000000001E-2</v>
      </c>
      <c r="AR126" s="143" t="s">
        <v>122</v>
      </c>
      <c r="AT126" s="143" t="s">
        <v>118</v>
      </c>
      <c r="AU126" s="143" t="s">
        <v>123</v>
      </c>
      <c r="AY126" s="13" t="s">
        <v>114</v>
      </c>
      <c r="BE126" s="144">
        <f>IF(N126="základná",J126,0)</f>
        <v>0</v>
      </c>
      <c r="BF126" s="144">
        <f>IF(N126="znížená",J126,0)</f>
        <v>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3" t="s">
        <v>123</v>
      </c>
      <c r="BK126" s="145">
        <f>ROUND(I126*H126,3)</f>
        <v>0</v>
      </c>
      <c r="BL126" s="13" t="s">
        <v>122</v>
      </c>
      <c r="BM126" s="143" t="s">
        <v>124</v>
      </c>
    </row>
    <row r="127" spans="2:65" s="1" customFormat="1" ht="24.15" customHeight="1">
      <c r="B127" s="131"/>
      <c r="C127" s="132" t="s">
        <v>125</v>
      </c>
      <c r="D127" s="132" t="s">
        <v>118</v>
      </c>
      <c r="E127" s="133" t="s">
        <v>126</v>
      </c>
      <c r="F127" s="134" t="s">
        <v>127</v>
      </c>
      <c r="G127" s="135" t="s">
        <v>128</v>
      </c>
      <c r="H127" s="136">
        <v>50</v>
      </c>
      <c r="I127" s="137"/>
      <c r="J127" s="136">
        <f>ROUND(I127*H127,3)</f>
        <v>0</v>
      </c>
      <c r="K127" s="138"/>
      <c r="L127" s="28"/>
      <c r="M127" s="139" t="s">
        <v>1</v>
      </c>
      <c r="N127" s="140" t="s">
        <v>41</v>
      </c>
      <c r="P127" s="141">
        <f>O127*H127</f>
        <v>0</v>
      </c>
      <c r="Q127" s="141">
        <v>0</v>
      </c>
      <c r="R127" s="141">
        <f>Q127*H127</f>
        <v>0</v>
      </c>
      <c r="S127" s="141">
        <v>5.0000000000000001E-3</v>
      </c>
      <c r="T127" s="142">
        <f>S127*H127</f>
        <v>0.25</v>
      </c>
      <c r="AR127" s="143" t="s">
        <v>122</v>
      </c>
      <c r="AT127" s="143" t="s">
        <v>118</v>
      </c>
      <c r="AU127" s="143" t="s">
        <v>123</v>
      </c>
      <c r="AY127" s="13" t="s">
        <v>114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3" t="s">
        <v>123</v>
      </c>
      <c r="BK127" s="145">
        <f>ROUND(I127*H127,3)</f>
        <v>0</v>
      </c>
      <c r="BL127" s="13" t="s">
        <v>122</v>
      </c>
      <c r="BM127" s="143" t="s">
        <v>129</v>
      </c>
    </row>
    <row r="128" spans="2:65" s="11" customFormat="1" ht="25.9" customHeight="1">
      <c r="B128" s="119"/>
      <c r="D128" s="120" t="s">
        <v>74</v>
      </c>
      <c r="E128" s="121" t="s">
        <v>130</v>
      </c>
      <c r="F128" s="121" t="s">
        <v>131</v>
      </c>
      <c r="I128" s="122"/>
      <c r="J128" s="123">
        <f>BK128</f>
        <v>0</v>
      </c>
      <c r="L128" s="119"/>
      <c r="M128" s="124"/>
      <c r="P128" s="125">
        <f>P129+P197+P210</f>
        <v>0</v>
      </c>
      <c r="R128" s="125">
        <f>R129+R197+R210</f>
        <v>0.18677799999999997</v>
      </c>
      <c r="T128" s="126">
        <f>T129+T197+T210</f>
        <v>0</v>
      </c>
      <c r="AR128" s="120" t="s">
        <v>132</v>
      </c>
      <c r="AT128" s="127" t="s">
        <v>74</v>
      </c>
      <c r="AU128" s="127" t="s">
        <v>75</v>
      </c>
      <c r="AY128" s="120" t="s">
        <v>114</v>
      </c>
      <c r="BK128" s="128">
        <f>BK129+BK197+BK210</f>
        <v>0</v>
      </c>
    </row>
    <row r="129" spans="2:65" s="11" customFormat="1" ht="22.75" customHeight="1">
      <c r="B129" s="119"/>
      <c r="D129" s="120" t="s">
        <v>74</v>
      </c>
      <c r="E129" s="129" t="s">
        <v>133</v>
      </c>
      <c r="F129" s="129" t="s">
        <v>134</v>
      </c>
      <c r="I129" s="122"/>
      <c r="J129" s="130">
        <f>BK129</f>
        <v>0</v>
      </c>
      <c r="L129" s="119"/>
      <c r="M129" s="124"/>
      <c r="P129" s="125">
        <f>SUM(P130:P196)</f>
        <v>0</v>
      </c>
      <c r="R129" s="125">
        <f>SUM(R130:R196)</f>
        <v>0.17260799999999998</v>
      </c>
      <c r="T129" s="126">
        <f>SUM(T130:T196)</f>
        <v>0</v>
      </c>
      <c r="AR129" s="120" t="s">
        <v>132</v>
      </c>
      <c r="AT129" s="127" t="s">
        <v>74</v>
      </c>
      <c r="AU129" s="127" t="s">
        <v>83</v>
      </c>
      <c r="AY129" s="120" t="s">
        <v>114</v>
      </c>
      <c r="BK129" s="128">
        <f>SUM(BK130:BK196)</f>
        <v>0</v>
      </c>
    </row>
    <row r="130" spans="2:65" s="1" customFormat="1" ht="24.15" customHeight="1">
      <c r="B130" s="131"/>
      <c r="C130" s="132" t="s">
        <v>83</v>
      </c>
      <c r="D130" s="132" t="s">
        <v>118</v>
      </c>
      <c r="E130" s="133" t="s">
        <v>135</v>
      </c>
      <c r="F130" s="134" t="s">
        <v>136</v>
      </c>
      <c r="G130" s="135" t="s">
        <v>128</v>
      </c>
      <c r="H130" s="136">
        <v>15</v>
      </c>
      <c r="I130" s="137"/>
      <c r="J130" s="136">
        <f t="shared" ref="J130:J161" si="0">ROUND(I130*H130,3)</f>
        <v>0</v>
      </c>
      <c r="K130" s="138"/>
      <c r="L130" s="28"/>
      <c r="M130" s="139" t="s">
        <v>1</v>
      </c>
      <c r="N130" s="140" t="s">
        <v>41</v>
      </c>
      <c r="P130" s="141">
        <f t="shared" ref="P130:P161" si="1">O130*H130</f>
        <v>0</v>
      </c>
      <c r="Q130" s="141">
        <v>0</v>
      </c>
      <c r="R130" s="141">
        <f t="shared" ref="R130:R161" si="2">Q130*H130</f>
        <v>0</v>
      </c>
      <c r="S130" s="141">
        <v>0</v>
      </c>
      <c r="T130" s="142">
        <f t="shared" ref="T130:T161" si="3">S130*H130</f>
        <v>0</v>
      </c>
      <c r="AR130" s="143" t="s">
        <v>137</v>
      </c>
      <c r="AT130" s="143" t="s">
        <v>118</v>
      </c>
      <c r="AU130" s="143" t="s">
        <v>123</v>
      </c>
      <c r="AY130" s="13" t="s">
        <v>114</v>
      </c>
      <c r="BE130" s="144">
        <f t="shared" ref="BE130:BE161" si="4">IF(N130="základná",J130,0)</f>
        <v>0</v>
      </c>
      <c r="BF130" s="144">
        <f t="shared" ref="BF130:BF161" si="5">IF(N130="znížená",J130,0)</f>
        <v>0</v>
      </c>
      <c r="BG130" s="144">
        <f t="shared" ref="BG130:BG161" si="6">IF(N130="zákl. prenesená",J130,0)</f>
        <v>0</v>
      </c>
      <c r="BH130" s="144">
        <f t="shared" ref="BH130:BH161" si="7">IF(N130="zníž. prenesená",J130,0)</f>
        <v>0</v>
      </c>
      <c r="BI130" s="144">
        <f t="shared" ref="BI130:BI161" si="8">IF(N130="nulová",J130,0)</f>
        <v>0</v>
      </c>
      <c r="BJ130" s="13" t="s">
        <v>123</v>
      </c>
      <c r="BK130" s="145">
        <f t="shared" ref="BK130:BK161" si="9">ROUND(I130*H130,3)</f>
        <v>0</v>
      </c>
      <c r="BL130" s="13" t="s">
        <v>137</v>
      </c>
      <c r="BM130" s="143" t="s">
        <v>138</v>
      </c>
    </row>
    <row r="131" spans="2:65" s="1" customFormat="1" ht="21.75" customHeight="1">
      <c r="B131" s="131"/>
      <c r="C131" s="146" t="s">
        <v>123</v>
      </c>
      <c r="D131" s="146" t="s">
        <v>130</v>
      </c>
      <c r="E131" s="147" t="s">
        <v>139</v>
      </c>
      <c r="F131" s="148" t="s">
        <v>140</v>
      </c>
      <c r="G131" s="149" t="s">
        <v>128</v>
      </c>
      <c r="H131" s="150">
        <v>15</v>
      </c>
      <c r="I131" s="151"/>
      <c r="J131" s="150">
        <f t="shared" si="0"/>
        <v>0</v>
      </c>
      <c r="K131" s="152"/>
      <c r="L131" s="153"/>
      <c r="M131" s="154" t="s">
        <v>1</v>
      </c>
      <c r="N131" s="155" t="s">
        <v>41</v>
      </c>
      <c r="P131" s="141">
        <f t="shared" si="1"/>
        <v>0</v>
      </c>
      <c r="Q131" s="141">
        <v>1.7000000000000001E-4</v>
      </c>
      <c r="R131" s="141">
        <f t="shared" si="2"/>
        <v>2.5500000000000002E-3</v>
      </c>
      <c r="S131" s="141">
        <v>0</v>
      </c>
      <c r="T131" s="142">
        <f t="shared" si="3"/>
        <v>0</v>
      </c>
      <c r="AR131" s="143" t="s">
        <v>141</v>
      </c>
      <c r="AT131" s="143" t="s">
        <v>130</v>
      </c>
      <c r="AU131" s="143" t="s">
        <v>123</v>
      </c>
      <c r="AY131" s="13" t="s">
        <v>114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123</v>
      </c>
      <c r="BK131" s="145">
        <f t="shared" si="9"/>
        <v>0</v>
      </c>
      <c r="BL131" s="13" t="s">
        <v>141</v>
      </c>
      <c r="BM131" s="143" t="s">
        <v>142</v>
      </c>
    </row>
    <row r="132" spans="2:65" s="1" customFormat="1" ht="24.15" customHeight="1">
      <c r="B132" s="131"/>
      <c r="C132" s="132" t="s">
        <v>143</v>
      </c>
      <c r="D132" s="132" t="s">
        <v>118</v>
      </c>
      <c r="E132" s="133" t="s">
        <v>144</v>
      </c>
      <c r="F132" s="134" t="s">
        <v>145</v>
      </c>
      <c r="G132" s="135" t="s">
        <v>128</v>
      </c>
      <c r="H132" s="136">
        <v>60</v>
      </c>
      <c r="I132" s="137"/>
      <c r="J132" s="136">
        <f t="shared" si="0"/>
        <v>0</v>
      </c>
      <c r="K132" s="138"/>
      <c r="L132" s="28"/>
      <c r="M132" s="139" t="s">
        <v>1</v>
      </c>
      <c r="N132" s="140" t="s">
        <v>41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AR132" s="143" t="s">
        <v>137</v>
      </c>
      <c r="AT132" s="143" t="s">
        <v>118</v>
      </c>
      <c r="AU132" s="143" t="s">
        <v>123</v>
      </c>
      <c r="AY132" s="13" t="s">
        <v>114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123</v>
      </c>
      <c r="BK132" s="145">
        <f t="shared" si="9"/>
        <v>0</v>
      </c>
      <c r="BL132" s="13" t="s">
        <v>137</v>
      </c>
      <c r="BM132" s="143" t="s">
        <v>146</v>
      </c>
    </row>
    <row r="133" spans="2:65" s="1" customFormat="1" ht="16.5" customHeight="1">
      <c r="B133" s="131"/>
      <c r="C133" s="146" t="s">
        <v>147</v>
      </c>
      <c r="D133" s="146" t="s">
        <v>130</v>
      </c>
      <c r="E133" s="147" t="s">
        <v>148</v>
      </c>
      <c r="F133" s="148" t="s">
        <v>149</v>
      </c>
      <c r="G133" s="149" t="s">
        <v>128</v>
      </c>
      <c r="H133" s="150">
        <v>60</v>
      </c>
      <c r="I133" s="151"/>
      <c r="J133" s="150">
        <f t="shared" si="0"/>
        <v>0</v>
      </c>
      <c r="K133" s="152"/>
      <c r="L133" s="153"/>
      <c r="M133" s="154" t="s">
        <v>1</v>
      </c>
      <c r="N133" s="155" t="s">
        <v>41</v>
      </c>
      <c r="P133" s="141">
        <f t="shared" si="1"/>
        <v>0</v>
      </c>
      <c r="Q133" s="141">
        <v>2.5000000000000001E-4</v>
      </c>
      <c r="R133" s="141">
        <f t="shared" si="2"/>
        <v>1.4999999999999999E-2</v>
      </c>
      <c r="S133" s="141">
        <v>0</v>
      </c>
      <c r="T133" s="142">
        <f t="shared" si="3"/>
        <v>0</v>
      </c>
      <c r="AR133" s="143" t="s">
        <v>141</v>
      </c>
      <c r="AT133" s="143" t="s">
        <v>130</v>
      </c>
      <c r="AU133" s="143" t="s">
        <v>123</v>
      </c>
      <c r="AY133" s="13" t="s">
        <v>114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123</v>
      </c>
      <c r="BK133" s="145">
        <f t="shared" si="9"/>
        <v>0</v>
      </c>
      <c r="BL133" s="13" t="s">
        <v>141</v>
      </c>
      <c r="BM133" s="143" t="s">
        <v>150</v>
      </c>
    </row>
    <row r="134" spans="2:65" s="1" customFormat="1" ht="21.75" customHeight="1">
      <c r="B134" s="131"/>
      <c r="C134" s="132" t="s">
        <v>151</v>
      </c>
      <c r="D134" s="132" t="s">
        <v>118</v>
      </c>
      <c r="E134" s="133" t="s">
        <v>152</v>
      </c>
      <c r="F134" s="134" t="s">
        <v>153</v>
      </c>
      <c r="G134" s="135" t="s">
        <v>121</v>
      </c>
      <c r="H134" s="136">
        <v>15</v>
      </c>
      <c r="I134" s="137"/>
      <c r="J134" s="136">
        <f t="shared" si="0"/>
        <v>0</v>
      </c>
      <c r="K134" s="138"/>
      <c r="L134" s="28"/>
      <c r="M134" s="139" t="s">
        <v>1</v>
      </c>
      <c r="N134" s="140" t="s">
        <v>41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137</v>
      </c>
      <c r="AT134" s="143" t="s">
        <v>118</v>
      </c>
      <c r="AU134" s="143" t="s">
        <v>123</v>
      </c>
      <c r="AY134" s="13" t="s">
        <v>114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123</v>
      </c>
      <c r="BK134" s="145">
        <f t="shared" si="9"/>
        <v>0</v>
      </c>
      <c r="BL134" s="13" t="s">
        <v>137</v>
      </c>
      <c r="BM134" s="143" t="s">
        <v>154</v>
      </c>
    </row>
    <row r="135" spans="2:65" s="1" customFormat="1" ht="16.5" customHeight="1">
      <c r="B135" s="131"/>
      <c r="C135" s="146" t="s">
        <v>155</v>
      </c>
      <c r="D135" s="146" t="s">
        <v>130</v>
      </c>
      <c r="E135" s="147" t="s">
        <v>156</v>
      </c>
      <c r="F135" s="148" t="s">
        <v>157</v>
      </c>
      <c r="G135" s="149" t="s">
        <v>121</v>
      </c>
      <c r="H135" s="150">
        <v>15</v>
      </c>
      <c r="I135" s="151"/>
      <c r="J135" s="150">
        <f t="shared" si="0"/>
        <v>0</v>
      </c>
      <c r="K135" s="152"/>
      <c r="L135" s="153"/>
      <c r="M135" s="154" t="s">
        <v>1</v>
      </c>
      <c r="N135" s="155" t="s">
        <v>41</v>
      </c>
      <c r="P135" s="141">
        <f t="shared" si="1"/>
        <v>0</v>
      </c>
      <c r="Q135" s="141">
        <v>3.0000000000000001E-5</v>
      </c>
      <c r="R135" s="141">
        <f t="shared" si="2"/>
        <v>4.4999999999999999E-4</v>
      </c>
      <c r="S135" s="141">
        <v>0</v>
      </c>
      <c r="T135" s="142">
        <f t="shared" si="3"/>
        <v>0</v>
      </c>
      <c r="AR135" s="143" t="s">
        <v>141</v>
      </c>
      <c r="AT135" s="143" t="s">
        <v>130</v>
      </c>
      <c r="AU135" s="143" t="s">
        <v>123</v>
      </c>
      <c r="AY135" s="13" t="s">
        <v>114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123</v>
      </c>
      <c r="BK135" s="145">
        <f t="shared" si="9"/>
        <v>0</v>
      </c>
      <c r="BL135" s="13" t="s">
        <v>141</v>
      </c>
      <c r="BM135" s="143" t="s">
        <v>158</v>
      </c>
    </row>
    <row r="136" spans="2:65" s="1" customFormat="1" ht="37.75" customHeight="1">
      <c r="B136" s="131"/>
      <c r="C136" s="132" t="s">
        <v>159</v>
      </c>
      <c r="D136" s="132" t="s">
        <v>118</v>
      </c>
      <c r="E136" s="133" t="s">
        <v>160</v>
      </c>
      <c r="F136" s="134" t="s">
        <v>161</v>
      </c>
      <c r="G136" s="135" t="s">
        <v>121</v>
      </c>
      <c r="H136" s="136">
        <v>10</v>
      </c>
      <c r="I136" s="137"/>
      <c r="J136" s="136">
        <f t="shared" si="0"/>
        <v>0</v>
      </c>
      <c r="K136" s="138"/>
      <c r="L136" s="28"/>
      <c r="M136" s="139" t="s">
        <v>1</v>
      </c>
      <c r="N136" s="140" t="s">
        <v>41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137</v>
      </c>
      <c r="AT136" s="143" t="s">
        <v>118</v>
      </c>
      <c r="AU136" s="143" t="s">
        <v>123</v>
      </c>
      <c r="AY136" s="13" t="s">
        <v>114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123</v>
      </c>
      <c r="BK136" s="145">
        <f t="shared" si="9"/>
        <v>0</v>
      </c>
      <c r="BL136" s="13" t="s">
        <v>137</v>
      </c>
      <c r="BM136" s="143" t="s">
        <v>162</v>
      </c>
    </row>
    <row r="137" spans="2:65" s="1" customFormat="1" ht="24.15" customHeight="1">
      <c r="B137" s="131"/>
      <c r="C137" s="146" t="s">
        <v>163</v>
      </c>
      <c r="D137" s="146" t="s">
        <v>130</v>
      </c>
      <c r="E137" s="147" t="s">
        <v>164</v>
      </c>
      <c r="F137" s="148" t="s">
        <v>165</v>
      </c>
      <c r="G137" s="149" t="s">
        <v>121</v>
      </c>
      <c r="H137" s="150">
        <v>10</v>
      </c>
      <c r="I137" s="151"/>
      <c r="J137" s="150">
        <f t="shared" si="0"/>
        <v>0</v>
      </c>
      <c r="K137" s="152"/>
      <c r="L137" s="153"/>
      <c r="M137" s="154" t="s">
        <v>1</v>
      </c>
      <c r="N137" s="155" t="s">
        <v>41</v>
      </c>
      <c r="P137" s="141">
        <f t="shared" si="1"/>
        <v>0</v>
      </c>
      <c r="Q137" s="141">
        <v>1E-4</v>
      </c>
      <c r="R137" s="141">
        <f t="shared" si="2"/>
        <v>1E-3</v>
      </c>
      <c r="S137" s="141">
        <v>0</v>
      </c>
      <c r="T137" s="142">
        <f t="shared" si="3"/>
        <v>0</v>
      </c>
      <c r="AR137" s="143" t="s">
        <v>141</v>
      </c>
      <c r="AT137" s="143" t="s">
        <v>130</v>
      </c>
      <c r="AU137" s="143" t="s">
        <v>123</v>
      </c>
      <c r="AY137" s="13" t="s">
        <v>114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123</v>
      </c>
      <c r="BK137" s="145">
        <f t="shared" si="9"/>
        <v>0</v>
      </c>
      <c r="BL137" s="13" t="s">
        <v>141</v>
      </c>
      <c r="BM137" s="143" t="s">
        <v>166</v>
      </c>
    </row>
    <row r="138" spans="2:65" s="1" customFormat="1" ht="16.5" customHeight="1">
      <c r="B138" s="131"/>
      <c r="C138" s="132" t="s">
        <v>115</v>
      </c>
      <c r="D138" s="132" t="s">
        <v>118</v>
      </c>
      <c r="E138" s="133" t="s">
        <v>167</v>
      </c>
      <c r="F138" s="134" t="s">
        <v>168</v>
      </c>
      <c r="G138" s="135" t="s">
        <v>121</v>
      </c>
      <c r="H138" s="136">
        <v>5</v>
      </c>
      <c r="I138" s="137"/>
      <c r="J138" s="136">
        <f t="shared" si="0"/>
        <v>0</v>
      </c>
      <c r="K138" s="138"/>
      <c r="L138" s="28"/>
      <c r="M138" s="139" t="s">
        <v>1</v>
      </c>
      <c r="N138" s="140" t="s">
        <v>41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137</v>
      </c>
      <c r="AT138" s="143" t="s">
        <v>118</v>
      </c>
      <c r="AU138" s="143" t="s">
        <v>123</v>
      </c>
      <c r="AY138" s="13" t="s">
        <v>114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123</v>
      </c>
      <c r="BK138" s="145">
        <f t="shared" si="9"/>
        <v>0</v>
      </c>
      <c r="BL138" s="13" t="s">
        <v>137</v>
      </c>
      <c r="BM138" s="143" t="s">
        <v>169</v>
      </c>
    </row>
    <row r="139" spans="2:65" s="1" customFormat="1" ht="16.5" customHeight="1">
      <c r="B139" s="131"/>
      <c r="C139" s="146" t="s">
        <v>170</v>
      </c>
      <c r="D139" s="146" t="s">
        <v>130</v>
      </c>
      <c r="E139" s="147" t="s">
        <v>171</v>
      </c>
      <c r="F139" s="148" t="s">
        <v>172</v>
      </c>
      <c r="G139" s="149" t="s">
        <v>121</v>
      </c>
      <c r="H139" s="150">
        <v>5</v>
      </c>
      <c r="I139" s="151"/>
      <c r="J139" s="150">
        <f t="shared" si="0"/>
        <v>0</v>
      </c>
      <c r="K139" s="152"/>
      <c r="L139" s="153"/>
      <c r="M139" s="154" t="s">
        <v>1</v>
      </c>
      <c r="N139" s="155" t="s">
        <v>41</v>
      </c>
      <c r="P139" s="141">
        <f t="shared" si="1"/>
        <v>0</v>
      </c>
      <c r="Q139" s="141">
        <v>5.0000000000000002E-5</v>
      </c>
      <c r="R139" s="141">
        <f t="shared" si="2"/>
        <v>2.5000000000000001E-4</v>
      </c>
      <c r="S139" s="141">
        <v>0</v>
      </c>
      <c r="T139" s="142">
        <f t="shared" si="3"/>
        <v>0</v>
      </c>
      <c r="AR139" s="143" t="s">
        <v>141</v>
      </c>
      <c r="AT139" s="143" t="s">
        <v>130</v>
      </c>
      <c r="AU139" s="143" t="s">
        <v>123</v>
      </c>
      <c r="AY139" s="13" t="s">
        <v>114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123</v>
      </c>
      <c r="BK139" s="145">
        <f t="shared" si="9"/>
        <v>0</v>
      </c>
      <c r="BL139" s="13" t="s">
        <v>141</v>
      </c>
      <c r="BM139" s="143" t="s">
        <v>173</v>
      </c>
    </row>
    <row r="140" spans="2:65" s="1" customFormat="1" ht="24.15" customHeight="1">
      <c r="B140" s="131"/>
      <c r="C140" s="132" t="s">
        <v>132</v>
      </c>
      <c r="D140" s="132" t="s">
        <v>118</v>
      </c>
      <c r="E140" s="133" t="s">
        <v>174</v>
      </c>
      <c r="F140" s="134" t="s">
        <v>175</v>
      </c>
      <c r="G140" s="135" t="s">
        <v>128</v>
      </c>
      <c r="H140" s="136">
        <v>4</v>
      </c>
      <c r="I140" s="137"/>
      <c r="J140" s="136">
        <f t="shared" si="0"/>
        <v>0</v>
      </c>
      <c r="K140" s="138"/>
      <c r="L140" s="28"/>
      <c r="M140" s="139" t="s">
        <v>1</v>
      </c>
      <c r="N140" s="140" t="s">
        <v>41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137</v>
      </c>
      <c r="AT140" s="143" t="s">
        <v>118</v>
      </c>
      <c r="AU140" s="143" t="s">
        <v>123</v>
      </c>
      <c r="AY140" s="13" t="s">
        <v>114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123</v>
      </c>
      <c r="BK140" s="145">
        <f t="shared" si="9"/>
        <v>0</v>
      </c>
      <c r="BL140" s="13" t="s">
        <v>137</v>
      </c>
      <c r="BM140" s="143" t="s">
        <v>176</v>
      </c>
    </row>
    <row r="141" spans="2:65" s="1" customFormat="1" ht="16.5" customHeight="1">
      <c r="B141" s="131"/>
      <c r="C141" s="146" t="s">
        <v>122</v>
      </c>
      <c r="D141" s="146" t="s">
        <v>130</v>
      </c>
      <c r="E141" s="147" t="s">
        <v>177</v>
      </c>
      <c r="F141" s="148" t="s">
        <v>178</v>
      </c>
      <c r="G141" s="149" t="s">
        <v>128</v>
      </c>
      <c r="H141" s="150">
        <v>4</v>
      </c>
      <c r="I141" s="151"/>
      <c r="J141" s="150">
        <f t="shared" si="0"/>
        <v>0</v>
      </c>
      <c r="K141" s="152"/>
      <c r="L141" s="153"/>
      <c r="M141" s="154" t="s">
        <v>1</v>
      </c>
      <c r="N141" s="155" t="s">
        <v>41</v>
      </c>
      <c r="P141" s="141">
        <f t="shared" si="1"/>
        <v>0</v>
      </c>
      <c r="Q141" s="141">
        <v>1.3999999999999999E-4</v>
      </c>
      <c r="R141" s="141">
        <f t="shared" si="2"/>
        <v>5.5999999999999995E-4</v>
      </c>
      <c r="S141" s="141">
        <v>0</v>
      </c>
      <c r="T141" s="142">
        <f t="shared" si="3"/>
        <v>0</v>
      </c>
      <c r="AR141" s="143" t="s">
        <v>141</v>
      </c>
      <c r="AT141" s="143" t="s">
        <v>130</v>
      </c>
      <c r="AU141" s="143" t="s">
        <v>123</v>
      </c>
      <c r="AY141" s="13" t="s">
        <v>114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123</v>
      </c>
      <c r="BK141" s="145">
        <f t="shared" si="9"/>
        <v>0</v>
      </c>
      <c r="BL141" s="13" t="s">
        <v>141</v>
      </c>
      <c r="BM141" s="143" t="s">
        <v>179</v>
      </c>
    </row>
    <row r="142" spans="2:65" s="1" customFormat="1" ht="33" customHeight="1">
      <c r="B142" s="131"/>
      <c r="C142" s="132" t="s">
        <v>180</v>
      </c>
      <c r="D142" s="132" t="s">
        <v>118</v>
      </c>
      <c r="E142" s="133" t="s">
        <v>181</v>
      </c>
      <c r="F142" s="134" t="s">
        <v>182</v>
      </c>
      <c r="G142" s="135" t="s">
        <v>121</v>
      </c>
      <c r="H142" s="136">
        <v>60</v>
      </c>
      <c r="I142" s="137"/>
      <c r="J142" s="136">
        <f t="shared" si="0"/>
        <v>0</v>
      </c>
      <c r="K142" s="138"/>
      <c r="L142" s="28"/>
      <c r="M142" s="139" t="s">
        <v>1</v>
      </c>
      <c r="N142" s="140" t="s">
        <v>41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137</v>
      </c>
      <c r="AT142" s="143" t="s">
        <v>118</v>
      </c>
      <c r="AU142" s="143" t="s">
        <v>123</v>
      </c>
      <c r="AY142" s="13" t="s">
        <v>114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123</v>
      </c>
      <c r="BK142" s="145">
        <f t="shared" si="9"/>
        <v>0</v>
      </c>
      <c r="BL142" s="13" t="s">
        <v>137</v>
      </c>
      <c r="BM142" s="143" t="s">
        <v>183</v>
      </c>
    </row>
    <row r="143" spans="2:65" s="1" customFormat="1" ht="16.5" customHeight="1">
      <c r="B143" s="131"/>
      <c r="C143" s="146" t="s">
        <v>184</v>
      </c>
      <c r="D143" s="146" t="s">
        <v>130</v>
      </c>
      <c r="E143" s="147" t="s">
        <v>185</v>
      </c>
      <c r="F143" s="148" t="s">
        <v>186</v>
      </c>
      <c r="G143" s="149" t="s">
        <v>121</v>
      </c>
      <c r="H143" s="150">
        <v>60</v>
      </c>
      <c r="I143" s="151"/>
      <c r="J143" s="150">
        <f t="shared" si="0"/>
        <v>0</v>
      </c>
      <c r="K143" s="152"/>
      <c r="L143" s="153"/>
      <c r="M143" s="154" t="s">
        <v>1</v>
      </c>
      <c r="N143" s="155" t="s">
        <v>41</v>
      </c>
      <c r="P143" s="141">
        <f t="shared" si="1"/>
        <v>0</v>
      </c>
      <c r="Q143" s="141">
        <v>1.0000000000000001E-5</v>
      </c>
      <c r="R143" s="141">
        <f t="shared" si="2"/>
        <v>6.0000000000000006E-4</v>
      </c>
      <c r="S143" s="141">
        <v>0</v>
      </c>
      <c r="T143" s="142">
        <f t="shared" si="3"/>
        <v>0</v>
      </c>
      <c r="AR143" s="143" t="s">
        <v>141</v>
      </c>
      <c r="AT143" s="143" t="s">
        <v>130</v>
      </c>
      <c r="AU143" s="143" t="s">
        <v>123</v>
      </c>
      <c r="AY143" s="13" t="s">
        <v>114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123</v>
      </c>
      <c r="BK143" s="145">
        <f t="shared" si="9"/>
        <v>0</v>
      </c>
      <c r="BL143" s="13" t="s">
        <v>141</v>
      </c>
      <c r="BM143" s="143" t="s">
        <v>187</v>
      </c>
    </row>
    <row r="144" spans="2:65" s="1" customFormat="1" ht="33" customHeight="1">
      <c r="B144" s="131"/>
      <c r="C144" s="132" t="s">
        <v>188</v>
      </c>
      <c r="D144" s="132" t="s">
        <v>118</v>
      </c>
      <c r="E144" s="133" t="s">
        <v>189</v>
      </c>
      <c r="F144" s="134" t="s">
        <v>190</v>
      </c>
      <c r="G144" s="135" t="s">
        <v>121</v>
      </c>
      <c r="H144" s="136">
        <v>2</v>
      </c>
      <c r="I144" s="137"/>
      <c r="J144" s="136">
        <f t="shared" si="0"/>
        <v>0</v>
      </c>
      <c r="K144" s="138"/>
      <c r="L144" s="28"/>
      <c r="M144" s="139" t="s">
        <v>1</v>
      </c>
      <c r="N144" s="140" t="s">
        <v>41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137</v>
      </c>
      <c r="AT144" s="143" t="s">
        <v>118</v>
      </c>
      <c r="AU144" s="143" t="s">
        <v>123</v>
      </c>
      <c r="AY144" s="13" t="s">
        <v>114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123</v>
      </c>
      <c r="BK144" s="145">
        <f t="shared" si="9"/>
        <v>0</v>
      </c>
      <c r="BL144" s="13" t="s">
        <v>137</v>
      </c>
      <c r="BM144" s="143" t="s">
        <v>191</v>
      </c>
    </row>
    <row r="145" spans="2:65" s="1" customFormat="1" ht="24.15" customHeight="1">
      <c r="B145" s="131"/>
      <c r="C145" s="132" t="s">
        <v>192</v>
      </c>
      <c r="D145" s="132" t="s">
        <v>118</v>
      </c>
      <c r="E145" s="133" t="s">
        <v>193</v>
      </c>
      <c r="F145" s="134" t="s">
        <v>194</v>
      </c>
      <c r="G145" s="135" t="s">
        <v>121</v>
      </c>
      <c r="H145" s="136">
        <v>12</v>
      </c>
      <c r="I145" s="137"/>
      <c r="J145" s="136">
        <f t="shared" si="0"/>
        <v>0</v>
      </c>
      <c r="K145" s="138"/>
      <c r="L145" s="28"/>
      <c r="M145" s="139" t="s">
        <v>1</v>
      </c>
      <c r="N145" s="140" t="s">
        <v>41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137</v>
      </c>
      <c r="AT145" s="143" t="s">
        <v>118</v>
      </c>
      <c r="AU145" s="143" t="s">
        <v>123</v>
      </c>
      <c r="AY145" s="13" t="s">
        <v>114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123</v>
      </c>
      <c r="BK145" s="145">
        <f t="shared" si="9"/>
        <v>0</v>
      </c>
      <c r="BL145" s="13" t="s">
        <v>137</v>
      </c>
      <c r="BM145" s="143" t="s">
        <v>195</v>
      </c>
    </row>
    <row r="146" spans="2:65" s="1" customFormat="1" ht="24.15" customHeight="1">
      <c r="B146" s="131"/>
      <c r="C146" s="132" t="s">
        <v>196</v>
      </c>
      <c r="D146" s="132" t="s">
        <v>118</v>
      </c>
      <c r="E146" s="133" t="s">
        <v>197</v>
      </c>
      <c r="F146" s="134" t="s">
        <v>198</v>
      </c>
      <c r="G146" s="135" t="s">
        <v>121</v>
      </c>
      <c r="H146" s="136">
        <v>1</v>
      </c>
      <c r="I146" s="137"/>
      <c r="J146" s="136">
        <f t="shared" si="0"/>
        <v>0</v>
      </c>
      <c r="K146" s="138"/>
      <c r="L146" s="28"/>
      <c r="M146" s="139" t="s">
        <v>1</v>
      </c>
      <c r="N146" s="140" t="s">
        <v>41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137</v>
      </c>
      <c r="AT146" s="143" t="s">
        <v>118</v>
      </c>
      <c r="AU146" s="143" t="s">
        <v>123</v>
      </c>
      <c r="AY146" s="13" t="s">
        <v>114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123</v>
      </c>
      <c r="BK146" s="145">
        <f t="shared" si="9"/>
        <v>0</v>
      </c>
      <c r="BL146" s="13" t="s">
        <v>137</v>
      </c>
      <c r="BM146" s="143" t="s">
        <v>199</v>
      </c>
    </row>
    <row r="147" spans="2:65" s="1" customFormat="1" ht="24.15" customHeight="1">
      <c r="B147" s="131"/>
      <c r="C147" s="132" t="s">
        <v>200</v>
      </c>
      <c r="D147" s="132" t="s">
        <v>118</v>
      </c>
      <c r="E147" s="133" t="s">
        <v>201</v>
      </c>
      <c r="F147" s="134" t="s">
        <v>202</v>
      </c>
      <c r="G147" s="135" t="s">
        <v>121</v>
      </c>
      <c r="H147" s="136">
        <v>4</v>
      </c>
      <c r="I147" s="137"/>
      <c r="J147" s="136">
        <f t="shared" si="0"/>
        <v>0</v>
      </c>
      <c r="K147" s="138"/>
      <c r="L147" s="28"/>
      <c r="M147" s="139" t="s">
        <v>1</v>
      </c>
      <c r="N147" s="140" t="s">
        <v>41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137</v>
      </c>
      <c r="AT147" s="143" t="s">
        <v>118</v>
      </c>
      <c r="AU147" s="143" t="s">
        <v>123</v>
      </c>
      <c r="AY147" s="13" t="s">
        <v>114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123</v>
      </c>
      <c r="BK147" s="145">
        <f t="shared" si="9"/>
        <v>0</v>
      </c>
      <c r="BL147" s="13" t="s">
        <v>137</v>
      </c>
      <c r="BM147" s="143" t="s">
        <v>203</v>
      </c>
    </row>
    <row r="148" spans="2:65" s="1" customFormat="1" ht="24.15" customHeight="1">
      <c r="B148" s="131"/>
      <c r="C148" s="146" t="s">
        <v>204</v>
      </c>
      <c r="D148" s="146" t="s">
        <v>130</v>
      </c>
      <c r="E148" s="147" t="s">
        <v>205</v>
      </c>
      <c r="F148" s="148" t="s">
        <v>206</v>
      </c>
      <c r="G148" s="149" t="s">
        <v>121</v>
      </c>
      <c r="H148" s="150">
        <v>4</v>
      </c>
      <c r="I148" s="151"/>
      <c r="J148" s="150">
        <f t="shared" si="0"/>
        <v>0</v>
      </c>
      <c r="K148" s="152"/>
      <c r="L148" s="153"/>
      <c r="M148" s="154" t="s">
        <v>1</v>
      </c>
      <c r="N148" s="155" t="s">
        <v>41</v>
      </c>
      <c r="P148" s="141">
        <f t="shared" si="1"/>
        <v>0</v>
      </c>
      <c r="Q148" s="141">
        <v>1E-4</v>
      </c>
      <c r="R148" s="141">
        <f t="shared" si="2"/>
        <v>4.0000000000000002E-4</v>
      </c>
      <c r="S148" s="141">
        <v>0</v>
      </c>
      <c r="T148" s="142">
        <f t="shared" si="3"/>
        <v>0</v>
      </c>
      <c r="AR148" s="143" t="s">
        <v>141</v>
      </c>
      <c r="AT148" s="143" t="s">
        <v>130</v>
      </c>
      <c r="AU148" s="143" t="s">
        <v>123</v>
      </c>
      <c r="AY148" s="13" t="s">
        <v>114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123</v>
      </c>
      <c r="BK148" s="145">
        <f t="shared" si="9"/>
        <v>0</v>
      </c>
      <c r="BL148" s="13" t="s">
        <v>141</v>
      </c>
      <c r="BM148" s="143" t="s">
        <v>207</v>
      </c>
    </row>
    <row r="149" spans="2:65" s="1" customFormat="1" ht="16.5" customHeight="1">
      <c r="B149" s="131"/>
      <c r="C149" s="132" t="s">
        <v>208</v>
      </c>
      <c r="D149" s="132" t="s">
        <v>118</v>
      </c>
      <c r="E149" s="133" t="s">
        <v>209</v>
      </c>
      <c r="F149" s="134" t="s">
        <v>210</v>
      </c>
      <c r="G149" s="135" t="s">
        <v>121</v>
      </c>
      <c r="H149" s="136">
        <v>2</v>
      </c>
      <c r="I149" s="137"/>
      <c r="J149" s="136">
        <f t="shared" si="0"/>
        <v>0</v>
      </c>
      <c r="K149" s="138"/>
      <c r="L149" s="28"/>
      <c r="M149" s="139" t="s">
        <v>1</v>
      </c>
      <c r="N149" s="140" t="s">
        <v>41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AR149" s="143" t="s">
        <v>137</v>
      </c>
      <c r="AT149" s="143" t="s">
        <v>118</v>
      </c>
      <c r="AU149" s="143" t="s">
        <v>123</v>
      </c>
      <c r="AY149" s="13" t="s">
        <v>114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123</v>
      </c>
      <c r="BK149" s="145">
        <f t="shared" si="9"/>
        <v>0</v>
      </c>
      <c r="BL149" s="13" t="s">
        <v>137</v>
      </c>
      <c r="BM149" s="143" t="s">
        <v>211</v>
      </c>
    </row>
    <row r="150" spans="2:65" s="1" customFormat="1" ht="24.15" customHeight="1">
      <c r="B150" s="131"/>
      <c r="C150" s="146" t="s">
        <v>212</v>
      </c>
      <c r="D150" s="146" t="s">
        <v>130</v>
      </c>
      <c r="E150" s="147" t="s">
        <v>213</v>
      </c>
      <c r="F150" s="148" t="s">
        <v>214</v>
      </c>
      <c r="G150" s="149" t="s">
        <v>121</v>
      </c>
      <c r="H150" s="150">
        <v>2</v>
      </c>
      <c r="I150" s="151"/>
      <c r="J150" s="150">
        <f t="shared" si="0"/>
        <v>0</v>
      </c>
      <c r="K150" s="152"/>
      <c r="L150" s="153"/>
      <c r="M150" s="154" t="s">
        <v>1</v>
      </c>
      <c r="N150" s="155" t="s">
        <v>41</v>
      </c>
      <c r="P150" s="141">
        <f t="shared" si="1"/>
        <v>0</v>
      </c>
      <c r="Q150" s="141">
        <v>1E-4</v>
      </c>
      <c r="R150" s="141">
        <f t="shared" si="2"/>
        <v>2.0000000000000001E-4</v>
      </c>
      <c r="S150" s="141">
        <v>0</v>
      </c>
      <c r="T150" s="142">
        <f t="shared" si="3"/>
        <v>0</v>
      </c>
      <c r="AR150" s="143" t="s">
        <v>141</v>
      </c>
      <c r="AT150" s="143" t="s">
        <v>130</v>
      </c>
      <c r="AU150" s="143" t="s">
        <v>123</v>
      </c>
      <c r="AY150" s="13" t="s">
        <v>114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123</v>
      </c>
      <c r="BK150" s="145">
        <f t="shared" si="9"/>
        <v>0</v>
      </c>
      <c r="BL150" s="13" t="s">
        <v>141</v>
      </c>
      <c r="BM150" s="143" t="s">
        <v>215</v>
      </c>
    </row>
    <row r="151" spans="2:65" s="1" customFormat="1" ht="16.5" customHeight="1">
      <c r="B151" s="131"/>
      <c r="C151" s="132" t="s">
        <v>137</v>
      </c>
      <c r="D151" s="132" t="s">
        <v>118</v>
      </c>
      <c r="E151" s="133" t="s">
        <v>216</v>
      </c>
      <c r="F151" s="134" t="s">
        <v>217</v>
      </c>
      <c r="G151" s="135" t="s">
        <v>121</v>
      </c>
      <c r="H151" s="136">
        <v>1</v>
      </c>
      <c r="I151" s="137"/>
      <c r="J151" s="136">
        <f t="shared" si="0"/>
        <v>0</v>
      </c>
      <c r="K151" s="138"/>
      <c r="L151" s="28"/>
      <c r="M151" s="139" t="s">
        <v>1</v>
      </c>
      <c r="N151" s="140" t="s">
        <v>41</v>
      </c>
      <c r="P151" s="141">
        <f t="shared" si="1"/>
        <v>0</v>
      </c>
      <c r="Q151" s="141">
        <v>0</v>
      </c>
      <c r="R151" s="141">
        <f t="shared" si="2"/>
        <v>0</v>
      </c>
      <c r="S151" s="141">
        <v>0</v>
      </c>
      <c r="T151" s="142">
        <f t="shared" si="3"/>
        <v>0</v>
      </c>
      <c r="AR151" s="143" t="s">
        <v>137</v>
      </c>
      <c r="AT151" s="143" t="s">
        <v>118</v>
      </c>
      <c r="AU151" s="143" t="s">
        <v>123</v>
      </c>
      <c r="AY151" s="13" t="s">
        <v>114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3" t="s">
        <v>123</v>
      </c>
      <c r="BK151" s="145">
        <f t="shared" si="9"/>
        <v>0</v>
      </c>
      <c r="BL151" s="13" t="s">
        <v>137</v>
      </c>
      <c r="BM151" s="143" t="s">
        <v>218</v>
      </c>
    </row>
    <row r="152" spans="2:65" s="1" customFormat="1" ht="33" customHeight="1">
      <c r="B152" s="131"/>
      <c r="C152" s="146" t="s">
        <v>219</v>
      </c>
      <c r="D152" s="146" t="s">
        <v>130</v>
      </c>
      <c r="E152" s="147" t="s">
        <v>220</v>
      </c>
      <c r="F152" s="148" t="s">
        <v>221</v>
      </c>
      <c r="G152" s="149" t="s">
        <v>121</v>
      </c>
      <c r="H152" s="150">
        <v>1</v>
      </c>
      <c r="I152" s="151"/>
      <c r="J152" s="150">
        <f t="shared" si="0"/>
        <v>0</v>
      </c>
      <c r="K152" s="152"/>
      <c r="L152" s="153"/>
      <c r="M152" s="154" t="s">
        <v>1</v>
      </c>
      <c r="N152" s="155" t="s">
        <v>41</v>
      </c>
      <c r="P152" s="141">
        <f t="shared" si="1"/>
        <v>0</v>
      </c>
      <c r="Q152" s="141">
        <v>6.9999999999999994E-5</v>
      </c>
      <c r="R152" s="141">
        <f t="shared" si="2"/>
        <v>6.9999999999999994E-5</v>
      </c>
      <c r="S152" s="141">
        <v>0</v>
      </c>
      <c r="T152" s="142">
        <f t="shared" si="3"/>
        <v>0</v>
      </c>
      <c r="AR152" s="143" t="s">
        <v>222</v>
      </c>
      <c r="AT152" s="143" t="s">
        <v>130</v>
      </c>
      <c r="AU152" s="143" t="s">
        <v>123</v>
      </c>
      <c r="AY152" s="13" t="s">
        <v>114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3" t="s">
        <v>123</v>
      </c>
      <c r="BK152" s="145">
        <f t="shared" si="9"/>
        <v>0</v>
      </c>
      <c r="BL152" s="13" t="s">
        <v>137</v>
      </c>
      <c r="BM152" s="143" t="s">
        <v>223</v>
      </c>
    </row>
    <row r="153" spans="2:65" s="1" customFormat="1" ht="24.15" customHeight="1">
      <c r="B153" s="131"/>
      <c r="C153" s="132" t="s">
        <v>224</v>
      </c>
      <c r="D153" s="132" t="s">
        <v>118</v>
      </c>
      <c r="E153" s="133" t="s">
        <v>225</v>
      </c>
      <c r="F153" s="134" t="s">
        <v>226</v>
      </c>
      <c r="G153" s="135" t="s">
        <v>121</v>
      </c>
      <c r="H153" s="136">
        <v>14</v>
      </c>
      <c r="I153" s="137"/>
      <c r="J153" s="136">
        <f t="shared" si="0"/>
        <v>0</v>
      </c>
      <c r="K153" s="138"/>
      <c r="L153" s="28"/>
      <c r="M153" s="139" t="s">
        <v>1</v>
      </c>
      <c r="N153" s="140" t="s">
        <v>41</v>
      </c>
      <c r="P153" s="141">
        <f t="shared" si="1"/>
        <v>0</v>
      </c>
      <c r="Q153" s="141">
        <v>0</v>
      </c>
      <c r="R153" s="141">
        <f t="shared" si="2"/>
        <v>0</v>
      </c>
      <c r="S153" s="141">
        <v>0</v>
      </c>
      <c r="T153" s="142">
        <f t="shared" si="3"/>
        <v>0</v>
      </c>
      <c r="AR153" s="143" t="s">
        <v>137</v>
      </c>
      <c r="AT153" s="143" t="s">
        <v>118</v>
      </c>
      <c r="AU153" s="143" t="s">
        <v>123</v>
      </c>
      <c r="AY153" s="13" t="s">
        <v>114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3" t="s">
        <v>123</v>
      </c>
      <c r="BK153" s="145">
        <f t="shared" si="9"/>
        <v>0</v>
      </c>
      <c r="BL153" s="13" t="s">
        <v>137</v>
      </c>
      <c r="BM153" s="143" t="s">
        <v>227</v>
      </c>
    </row>
    <row r="154" spans="2:65" s="1" customFormat="1" ht="33" customHeight="1">
      <c r="B154" s="131"/>
      <c r="C154" s="146" t="s">
        <v>228</v>
      </c>
      <c r="D154" s="146" t="s">
        <v>130</v>
      </c>
      <c r="E154" s="147" t="s">
        <v>229</v>
      </c>
      <c r="F154" s="148" t="s">
        <v>230</v>
      </c>
      <c r="G154" s="149" t="s">
        <v>121</v>
      </c>
      <c r="H154" s="150">
        <v>10</v>
      </c>
      <c r="I154" s="151"/>
      <c r="J154" s="150">
        <f t="shared" si="0"/>
        <v>0</v>
      </c>
      <c r="K154" s="152"/>
      <c r="L154" s="153"/>
      <c r="M154" s="154" t="s">
        <v>1</v>
      </c>
      <c r="N154" s="155" t="s">
        <v>41</v>
      </c>
      <c r="P154" s="141">
        <f t="shared" si="1"/>
        <v>0</v>
      </c>
      <c r="Q154" s="141">
        <v>1E-4</v>
      </c>
      <c r="R154" s="141">
        <f t="shared" si="2"/>
        <v>1E-3</v>
      </c>
      <c r="S154" s="141">
        <v>0</v>
      </c>
      <c r="T154" s="142">
        <f t="shared" si="3"/>
        <v>0</v>
      </c>
      <c r="AR154" s="143" t="s">
        <v>141</v>
      </c>
      <c r="AT154" s="143" t="s">
        <v>130</v>
      </c>
      <c r="AU154" s="143" t="s">
        <v>123</v>
      </c>
      <c r="AY154" s="13" t="s">
        <v>114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3" t="s">
        <v>123</v>
      </c>
      <c r="BK154" s="145">
        <f t="shared" si="9"/>
        <v>0</v>
      </c>
      <c r="BL154" s="13" t="s">
        <v>141</v>
      </c>
      <c r="BM154" s="143" t="s">
        <v>231</v>
      </c>
    </row>
    <row r="155" spans="2:65" s="1" customFormat="1" ht="37.75" customHeight="1">
      <c r="B155" s="131"/>
      <c r="C155" s="146" t="s">
        <v>232</v>
      </c>
      <c r="D155" s="146" t="s">
        <v>130</v>
      </c>
      <c r="E155" s="147" t="s">
        <v>233</v>
      </c>
      <c r="F155" s="148" t="s">
        <v>234</v>
      </c>
      <c r="G155" s="149" t="s">
        <v>121</v>
      </c>
      <c r="H155" s="150">
        <v>4</v>
      </c>
      <c r="I155" s="151"/>
      <c r="J155" s="150">
        <f t="shared" si="0"/>
        <v>0</v>
      </c>
      <c r="K155" s="152"/>
      <c r="L155" s="153"/>
      <c r="M155" s="154" t="s">
        <v>1</v>
      </c>
      <c r="N155" s="155" t="s">
        <v>41</v>
      </c>
      <c r="P155" s="141">
        <f t="shared" si="1"/>
        <v>0</v>
      </c>
      <c r="Q155" s="141">
        <v>1E-4</v>
      </c>
      <c r="R155" s="141">
        <f t="shared" si="2"/>
        <v>4.0000000000000002E-4</v>
      </c>
      <c r="S155" s="141">
        <v>0</v>
      </c>
      <c r="T155" s="142">
        <f t="shared" si="3"/>
        <v>0</v>
      </c>
      <c r="AR155" s="143" t="s">
        <v>141</v>
      </c>
      <c r="AT155" s="143" t="s">
        <v>130</v>
      </c>
      <c r="AU155" s="143" t="s">
        <v>123</v>
      </c>
      <c r="AY155" s="13" t="s">
        <v>114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3" t="s">
        <v>123</v>
      </c>
      <c r="BK155" s="145">
        <f t="shared" si="9"/>
        <v>0</v>
      </c>
      <c r="BL155" s="13" t="s">
        <v>141</v>
      </c>
      <c r="BM155" s="143" t="s">
        <v>235</v>
      </c>
    </row>
    <row r="156" spans="2:65" s="1" customFormat="1" ht="16.5" customHeight="1">
      <c r="B156" s="131"/>
      <c r="C156" s="132" t="s">
        <v>236</v>
      </c>
      <c r="D156" s="132" t="s">
        <v>118</v>
      </c>
      <c r="E156" s="133" t="s">
        <v>237</v>
      </c>
      <c r="F156" s="134" t="s">
        <v>238</v>
      </c>
      <c r="G156" s="135" t="s">
        <v>121</v>
      </c>
      <c r="H156" s="136">
        <v>10</v>
      </c>
      <c r="I156" s="137"/>
      <c r="J156" s="136">
        <f t="shared" si="0"/>
        <v>0</v>
      </c>
      <c r="K156" s="138"/>
      <c r="L156" s="28"/>
      <c r="M156" s="139" t="s">
        <v>1</v>
      </c>
      <c r="N156" s="140" t="s">
        <v>41</v>
      </c>
      <c r="P156" s="141">
        <f t="shared" si="1"/>
        <v>0</v>
      </c>
      <c r="Q156" s="141">
        <v>0</v>
      </c>
      <c r="R156" s="141">
        <f t="shared" si="2"/>
        <v>0</v>
      </c>
      <c r="S156" s="141">
        <v>0</v>
      </c>
      <c r="T156" s="142">
        <f t="shared" si="3"/>
        <v>0</v>
      </c>
      <c r="AR156" s="143" t="s">
        <v>137</v>
      </c>
      <c r="AT156" s="143" t="s">
        <v>118</v>
      </c>
      <c r="AU156" s="143" t="s">
        <v>123</v>
      </c>
      <c r="AY156" s="13" t="s">
        <v>114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3" t="s">
        <v>123</v>
      </c>
      <c r="BK156" s="145">
        <f t="shared" si="9"/>
        <v>0</v>
      </c>
      <c r="BL156" s="13" t="s">
        <v>137</v>
      </c>
      <c r="BM156" s="143" t="s">
        <v>239</v>
      </c>
    </row>
    <row r="157" spans="2:65" s="1" customFormat="1" ht="24.15" customHeight="1">
      <c r="B157" s="131"/>
      <c r="C157" s="146" t="s">
        <v>240</v>
      </c>
      <c r="D157" s="146" t="s">
        <v>130</v>
      </c>
      <c r="E157" s="147" t="s">
        <v>241</v>
      </c>
      <c r="F157" s="148" t="s">
        <v>242</v>
      </c>
      <c r="G157" s="149" t="s">
        <v>121</v>
      </c>
      <c r="H157" s="150">
        <v>1</v>
      </c>
      <c r="I157" s="151"/>
      <c r="J157" s="150">
        <f t="shared" si="0"/>
        <v>0</v>
      </c>
      <c r="K157" s="152"/>
      <c r="L157" s="153"/>
      <c r="M157" s="154" t="s">
        <v>1</v>
      </c>
      <c r="N157" s="155" t="s">
        <v>41</v>
      </c>
      <c r="P157" s="141">
        <f t="shared" si="1"/>
        <v>0</v>
      </c>
      <c r="Q157" s="141">
        <v>1.7000000000000001E-4</v>
      </c>
      <c r="R157" s="141">
        <f t="shared" si="2"/>
        <v>1.7000000000000001E-4</v>
      </c>
      <c r="S157" s="141">
        <v>0</v>
      </c>
      <c r="T157" s="142">
        <f t="shared" si="3"/>
        <v>0</v>
      </c>
      <c r="AR157" s="143" t="s">
        <v>222</v>
      </c>
      <c r="AT157" s="143" t="s">
        <v>130</v>
      </c>
      <c r="AU157" s="143" t="s">
        <v>123</v>
      </c>
      <c r="AY157" s="13" t="s">
        <v>114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3" t="s">
        <v>123</v>
      </c>
      <c r="BK157" s="145">
        <f t="shared" si="9"/>
        <v>0</v>
      </c>
      <c r="BL157" s="13" t="s">
        <v>137</v>
      </c>
      <c r="BM157" s="143" t="s">
        <v>243</v>
      </c>
    </row>
    <row r="158" spans="2:65" s="1" customFormat="1" ht="24.15" customHeight="1">
      <c r="B158" s="131"/>
      <c r="C158" s="146" t="s">
        <v>244</v>
      </c>
      <c r="D158" s="146" t="s">
        <v>130</v>
      </c>
      <c r="E158" s="147" t="s">
        <v>245</v>
      </c>
      <c r="F158" s="148" t="s">
        <v>246</v>
      </c>
      <c r="G158" s="149" t="s">
        <v>121</v>
      </c>
      <c r="H158" s="150">
        <v>1</v>
      </c>
      <c r="I158" s="151"/>
      <c r="J158" s="150">
        <f t="shared" si="0"/>
        <v>0</v>
      </c>
      <c r="K158" s="152"/>
      <c r="L158" s="153"/>
      <c r="M158" s="154" t="s">
        <v>1</v>
      </c>
      <c r="N158" s="155" t="s">
        <v>41</v>
      </c>
      <c r="P158" s="141">
        <f t="shared" si="1"/>
        <v>0</v>
      </c>
      <c r="Q158" s="141">
        <v>1.4999999999999999E-4</v>
      </c>
      <c r="R158" s="141">
        <f t="shared" si="2"/>
        <v>1.4999999999999999E-4</v>
      </c>
      <c r="S158" s="141">
        <v>0</v>
      </c>
      <c r="T158" s="142">
        <f t="shared" si="3"/>
        <v>0</v>
      </c>
      <c r="AR158" s="143" t="s">
        <v>222</v>
      </c>
      <c r="AT158" s="143" t="s">
        <v>130</v>
      </c>
      <c r="AU158" s="143" t="s">
        <v>123</v>
      </c>
      <c r="AY158" s="13" t="s">
        <v>114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3" t="s">
        <v>123</v>
      </c>
      <c r="BK158" s="145">
        <f t="shared" si="9"/>
        <v>0</v>
      </c>
      <c r="BL158" s="13" t="s">
        <v>137</v>
      </c>
      <c r="BM158" s="143" t="s">
        <v>247</v>
      </c>
    </row>
    <row r="159" spans="2:65" s="1" customFormat="1" ht="24.15" customHeight="1">
      <c r="B159" s="131"/>
      <c r="C159" s="146" t="s">
        <v>248</v>
      </c>
      <c r="D159" s="146" t="s">
        <v>130</v>
      </c>
      <c r="E159" s="147" t="s">
        <v>249</v>
      </c>
      <c r="F159" s="148" t="s">
        <v>250</v>
      </c>
      <c r="G159" s="149" t="s">
        <v>121</v>
      </c>
      <c r="H159" s="150">
        <v>2</v>
      </c>
      <c r="I159" s="151"/>
      <c r="J159" s="150">
        <f t="shared" si="0"/>
        <v>0</v>
      </c>
      <c r="K159" s="152"/>
      <c r="L159" s="153"/>
      <c r="M159" s="154" t="s">
        <v>1</v>
      </c>
      <c r="N159" s="155" t="s">
        <v>41</v>
      </c>
      <c r="P159" s="141">
        <f t="shared" si="1"/>
        <v>0</v>
      </c>
      <c r="Q159" s="141">
        <v>1.4999999999999999E-4</v>
      </c>
      <c r="R159" s="141">
        <f t="shared" si="2"/>
        <v>2.9999999999999997E-4</v>
      </c>
      <c r="S159" s="141">
        <v>0</v>
      </c>
      <c r="T159" s="142">
        <f t="shared" si="3"/>
        <v>0</v>
      </c>
      <c r="AR159" s="143" t="s">
        <v>222</v>
      </c>
      <c r="AT159" s="143" t="s">
        <v>130</v>
      </c>
      <c r="AU159" s="143" t="s">
        <v>123</v>
      </c>
      <c r="AY159" s="13" t="s">
        <v>114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3" t="s">
        <v>123</v>
      </c>
      <c r="BK159" s="145">
        <f t="shared" si="9"/>
        <v>0</v>
      </c>
      <c r="BL159" s="13" t="s">
        <v>137</v>
      </c>
      <c r="BM159" s="143" t="s">
        <v>251</v>
      </c>
    </row>
    <row r="160" spans="2:65" s="1" customFormat="1" ht="24.15" customHeight="1">
      <c r="B160" s="131"/>
      <c r="C160" s="146" t="s">
        <v>252</v>
      </c>
      <c r="D160" s="146" t="s">
        <v>130</v>
      </c>
      <c r="E160" s="147" t="s">
        <v>253</v>
      </c>
      <c r="F160" s="148" t="s">
        <v>254</v>
      </c>
      <c r="G160" s="149" t="s">
        <v>121</v>
      </c>
      <c r="H160" s="150">
        <v>6</v>
      </c>
      <c r="I160" s="151"/>
      <c r="J160" s="150">
        <f t="shared" si="0"/>
        <v>0</v>
      </c>
      <c r="K160" s="152"/>
      <c r="L160" s="153"/>
      <c r="M160" s="154" t="s">
        <v>1</v>
      </c>
      <c r="N160" s="155" t="s">
        <v>41</v>
      </c>
      <c r="P160" s="141">
        <f t="shared" si="1"/>
        <v>0</v>
      </c>
      <c r="Q160" s="141">
        <v>1.4999999999999999E-4</v>
      </c>
      <c r="R160" s="141">
        <f t="shared" si="2"/>
        <v>8.9999999999999998E-4</v>
      </c>
      <c r="S160" s="141">
        <v>0</v>
      </c>
      <c r="T160" s="142">
        <f t="shared" si="3"/>
        <v>0</v>
      </c>
      <c r="AR160" s="143" t="s">
        <v>222</v>
      </c>
      <c r="AT160" s="143" t="s">
        <v>130</v>
      </c>
      <c r="AU160" s="143" t="s">
        <v>123</v>
      </c>
      <c r="AY160" s="13" t="s">
        <v>114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3" t="s">
        <v>123</v>
      </c>
      <c r="BK160" s="145">
        <f t="shared" si="9"/>
        <v>0</v>
      </c>
      <c r="BL160" s="13" t="s">
        <v>137</v>
      </c>
      <c r="BM160" s="143" t="s">
        <v>255</v>
      </c>
    </row>
    <row r="161" spans="2:65" s="1" customFormat="1" ht="16.5" customHeight="1">
      <c r="B161" s="131"/>
      <c r="C161" s="132" t="s">
        <v>256</v>
      </c>
      <c r="D161" s="132" t="s">
        <v>118</v>
      </c>
      <c r="E161" s="133" t="s">
        <v>257</v>
      </c>
      <c r="F161" s="134" t="s">
        <v>258</v>
      </c>
      <c r="G161" s="135" t="s">
        <v>121</v>
      </c>
      <c r="H161" s="136">
        <v>2</v>
      </c>
      <c r="I161" s="137"/>
      <c r="J161" s="136">
        <f t="shared" si="0"/>
        <v>0</v>
      </c>
      <c r="K161" s="138"/>
      <c r="L161" s="28"/>
      <c r="M161" s="139" t="s">
        <v>1</v>
      </c>
      <c r="N161" s="140" t="s">
        <v>41</v>
      </c>
      <c r="P161" s="141">
        <f t="shared" si="1"/>
        <v>0</v>
      </c>
      <c r="Q161" s="141">
        <v>0</v>
      </c>
      <c r="R161" s="141">
        <f t="shared" si="2"/>
        <v>0</v>
      </c>
      <c r="S161" s="141">
        <v>0</v>
      </c>
      <c r="T161" s="142">
        <f t="shared" si="3"/>
        <v>0</v>
      </c>
      <c r="AR161" s="143" t="s">
        <v>137</v>
      </c>
      <c r="AT161" s="143" t="s">
        <v>118</v>
      </c>
      <c r="AU161" s="143" t="s">
        <v>123</v>
      </c>
      <c r="AY161" s="13" t="s">
        <v>114</v>
      </c>
      <c r="BE161" s="144">
        <f t="shared" si="4"/>
        <v>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13" t="s">
        <v>123</v>
      </c>
      <c r="BK161" s="145">
        <f t="shared" si="9"/>
        <v>0</v>
      </c>
      <c r="BL161" s="13" t="s">
        <v>137</v>
      </c>
      <c r="BM161" s="143" t="s">
        <v>259</v>
      </c>
    </row>
    <row r="162" spans="2:65" s="1" customFormat="1" ht="33" customHeight="1">
      <c r="B162" s="131"/>
      <c r="C162" s="146" t="s">
        <v>260</v>
      </c>
      <c r="D162" s="146" t="s">
        <v>130</v>
      </c>
      <c r="E162" s="147" t="s">
        <v>261</v>
      </c>
      <c r="F162" s="148" t="s">
        <v>262</v>
      </c>
      <c r="G162" s="149" t="s">
        <v>121</v>
      </c>
      <c r="H162" s="150">
        <v>2</v>
      </c>
      <c r="I162" s="151"/>
      <c r="J162" s="150">
        <f t="shared" ref="J162:J192" si="10">ROUND(I162*H162,3)</f>
        <v>0</v>
      </c>
      <c r="K162" s="152"/>
      <c r="L162" s="153"/>
      <c r="M162" s="154" t="s">
        <v>1</v>
      </c>
      <c r="N162" s="155" t="s">
        <v>41</v>
      </c>
      <c r="P162" s="141">
        <f t="shared" ref="P162:P192" si="11">O162*H162</f>
        <v>0</v>
      </c>
      <c r="Q162" s="141">
        <v>3.6000000000000002E-4</v>
      </c>
      <c r="R162" s="141">
        <f t="shared" ref="R162:R192" si="12">Q162*H162</f>
        <v>7.2000000000000005E-4</v>
      </c>
      <c r="S162" s="141">
        <v>0</v>
      </c>
      <c r="T162" s="142">
        <f t="shared" ref="T162:T192" si="13">S162*H162</f>
        <v>0</v>
      </c>
      <c r="AR162" s="143" t="s">
        <v>222</v>
      </c>
      <c r="AT162" s="143" t="s">
        <v>130</v>
      </c>
      <c r="AU162" s="143" t="s">
        <v>123</v>
      </c>
      <c r="AY162" s="13" t="s">
        <v>114</v>
      </c>
      <c r="BE162" s="144">
        <f t="shared" ref="BE162:BE196" si="14">IF(N162="základná",J162,0)</f>
        <v>0</v>
      </c>
      <c r="BF162" s="144">
        <f t="shared" ref="BF162:BF196" si="15">IF(N162="znížená",J162,0)</f>
        <v>0</v>
      </c>
      <c r="BG162" s="144">
        <f t="shared" ref="BG162:BG196" si="16">IF(N162="zákl. prenesená",J162,0)</f>
        <v>0</v>
      </c>
      <c r="BH162" s="144">
        <f t="shared" ref="BH162:BH196" si="17">IF(N162="zníž. prenesená",J162,0)</f>
        <v>0</v>
      </c>
      <c r="BI162" s="144">
        <f t="shared" ref="BI162:BI196" si="18">IF(N162="nulová",J162,0)</f>
        <v>0</v>
      </c>
      <c r="BJ162" s="13" t="s">
        <v>123</v>
      </c>
      <c r="BK162" s="145">
        <f t="shared" ref="BK162:BK196" si="19">ROUND(I162*H162,3)</f>
        <v>0</v>
      </c>
      <c r="BL162" s="13" t="s">
        <v>137</v>
      </c>
      <c r="BM162" s="143" t="s">
        <v>263</v>
      </c>
    </row>
    <row r="163" spans="2:65" s="1" customFormat="1" ht="21.75" customHeight="1">
      <c r="B163" s="131"/>
      <c r="C163" s="132" t="s">
        <v>264</v>
      </c>
      <c r="D163" s="132" t="s">
        <v>118</v>
      </c>
      <c r="E163" s="133" t="s">
        <v>265</v>
      </c>
      <c r="F163" s="134" t="s">
        <v>266</v>
      </c>
      <c r="G163" s="135" t="s">
        <v>121</v>
      </c>
      <c r="H163" s="136">
        <v>1</v>
      </c>
      <c r="I163" s="137"/>
      <c r="J163" s="136">
        <f t="shared" si="10"/>
        <v>0</v>
      </c>
      <c r="K163" s="138"/>
      <c r="L163" s="28"/>
      <c r="M163" s="139" t="s">
        <v>1</v>
      </c>
      <c r="N163" s="140" t="s">
        <v>41</v>
      </c>
      <c r="P163" s="141">
        <f t="shared" si="11"/>
        <v>0</v>
      </c>
      <c r="Q163" s="141">
        <v>0</v>
      </c>
      <c r="R163" s="141">
        <f t="shared" si="12"/>
        <v>0</v>
      </c>
      <c r="S163" s="141">
        <v>0</v>
      </c>
      <c r="T163" s="142">
        <f t="shared" si="13"/>
        <v>0</v>
      </c>
      <c r="AR163" s="143" t="s">
        <v>137</v>
      </c>
      <c r="AT163" s="143" t="s">
        <v>118</v>
      </c>
      <c r="AU163" s="143" t="s">
        <v>123</v>
      </c>
      <c r="AY163" s="13" t="s">
        <v>114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3" t="s">
        <v>123</v>
      </c>
      <c r="BK163" s="145">
        <f t="shared" si="19"/>
        <v>0</v>
      </c>
      <c r="BL163" s="13" t="s">
        <v>137</v>
      </c>
      <c r="BM163" s="143" t="s">
        <v>267</v>
      </c>
    </row>
    <row r="164" spans="2:65" s="1" customFormat="1" ht="44.25" customHeight="1">
      <c r="B164" s="131"/>
      <c r="C164" s="146" t="s">
        <v>268</v>
      </c>
      <c r="D164" s="146" t="s">
        <v>130</v>
      </c>
      <c r="E164" s="147" t="s">
        <v>269</v>
      </c>
      <c r="F164" s="148" t="s">
        <v>270</v>
      </c>
      <c r="G164" s="149" t="s">
        <v>121</v>
      </c>
      <c r="H164" s="150">
        <v>1</v>
      </c>
      <c r="I164" s="151"/>
      <c r="J164" s="150">
        <f t="shared" si="10"/>
        <v>0</v>
      </c>
      <c r="K164" s="152"/>
      <c r="L164" s="153"/>
      <c r="M164" s="154" t="s">
        <v>1</v>
      </c>
      <c r="N164" s="155" t="s">
        <v>41</v>
      </c>
      <c r="P164" s="141">
        <f t="shared" si="11"/>
        <v>0</v>
      </c>
      <c r="Q164" s="141">
        <v>2.7999999999999998E-4</v>
      </c>
      <c r="R164" s="141">
        <f t="shared" si="12"/>
        <v>2.7999999999999998E-4</v>
      </c>
      <c r="S164" s="141">
        <v>0</v>
      </c>
      <c r="T164" s="142">
        <f t="shared" si="13"/>
        <v>0</v>
      </c>
      <c r="AR164" s="143" t="s">
        <v>222</v>
      </c>
      <c r="AT164" s="143" t="s">
        <v>130</v>
      </c>
      <c r="AU164" s="143" t="s">
        <v>123</v>
      </c>
      <c r="AY164" s="13" t="s">
        <v>114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123</v>
      </c>
      <c r="BK164" s="145">
        <f t="shared" si="19"/>
        <v>0</v>
      </c>
      <c r="BL164" s="13" t="s">
        <v>137</v>
      </c>
      <c r="BM164" s="143" t="s">
        <v>271</v>
      </c>
    </row>
    <row r="165" spans="2:65" s="1" customFormat="1" ht="24.15" customHeight="1">
      <c r="B165" s="131"/>
      <c r="C165" s="132" t="s">
        <v>272</v>
      </c>
      <c r="D165" s="132" t="s">
        <v>118</v>
      </c>
      <c r="E165" s="133" t="s">
        <v>273</v>
      </c>
      <c r="F165" s="134" t="s">
        <v>274</v>
      </c>
      <c r="G165" s="135" t="s">
        <v>121</v>
      </c>
      <c r="H165" s="136">
        <v>1</v>
      </c>
      <c r="I165" s="137"/>
      <c r="J165" s="136">
        <f t="shared" si="10"/>
        <v>0</v>
      </c>
      <c r="K165" s="138"/>
      <c r="L165" s="28"/>
      <c r="M165" s="139" t="s">
        <v>1</v>
      </c>
      <c r="N165" s="140" t="s">
        <v>41</v>
      </c>
      <c r="P165" s="141">
        <f t="shared" si="11"/>
        <v>0</v>
      </c>
      <c r="Q165" s="141">
        <v>0</v>
      </c>
      <c r="R165" s="141">
        <f t="shared" si="12"/>
        <v>0</v>
      </c>
      <c r="S165" s="141">
        <v>0</v>
      </c>
      <c r="T165" s="142">
        <f t="shared" si="13"/>
        <v>0</v>
      </c>
      <c r="AR165" s="143" t="s">
        <v>137</v>
      </c>
      <c r="AT165" s="143" t="s">
        <v>118</v>
      </c>
      <c r="AU165" s="143" t="s">
        <v>123</v>
      </c>
      <c r="AY165" s="13" t="s">
        <v>114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123</v>
      </c>
      <c r="BK165" s="145">
        <f t="shared" si="19"/>
        <v>0</v>
      </c>
      <c r="BL165" s="13" t="s">
        <v>137</v>
      </c>
      <c r="BM165" s="143" t="s">
        <v>275</v>
      </c>
    </row>
    <row r="166" spans="2:65" s="1" customFormat="1" ht="44.25" customHeight="1">
      <c r="B166" s="131"/>
      <c r="C166" s="146" t="s">
        <v>276</v>
      </c>
      <c r="D166" s="146" t="s">
        <v>130</v>
      </c>
      <c r="E166" s="147" t="s">
        <v>277</v>
      </c>
      <c r="F166" s="148" t="s">
        <v>278</v>
      </c>
      <c r="G166" s="149" t="s">
        <v>121</v>
      </c>
      <c r="H166" s="150">
        <v>1</v>
      </c>
      <c r="I166" s="151"/>
      <c r="J166" s="150">
        <f t="shared" si="10"/>
        <v>0</v>
      </c>
      <c r="K166" s="152"/>
      <c r="L166" s="153"/>
      <c r="M166" s="154" t="s">
        <v>1</v>
      </c>
      <c r="N166" s="155" t="s">
        <v>41</v>
      </c>
      <c r="P166" s="141">
        <f t="shared" si="11"/>
        <v>0</v>
      </c>
      <c r="Q166" s="141">
        <v>1.4300000000000001E-3</v>
      </c>
      <c r="R166" s="141">
        <f t="shared" si="12"/>
        <v>1.4300000000000001E-3</v>
      </c>
      <c r="S166" s="141">
        <v>0</v>
      </c>
      <c r="T166" s="142">
        <f t="shared" si="13"/>
        <v>0</v>
      </c>
      <c r="AR166" s="143" t="s">
        <v>222</v>
      </c>
      <c r="AT166" s="143" t="s">
        <v>130</v>
      </c>
      <c r="AU166" s="143" t="s">
        <v>123</v>
      </c>
      <c r="AY166" s="13" t="s">
        <v>114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123</v>
      </c>
      <c r="BK166" s="145">
        <f t="shared" si="19"/>
        <v>0</v>
      </c>
      <c r="BL166" s="13" t="s">
        <v>137</v>
      </c>
      <c r="BM166" s="143" t="s">
        <v>279</v>
      </c>
    </row>
    <row r="167" spans="2:65" s="1" customFormat="1" ht="16.5" customHeight="1">
      <c r="B167" s="131"/>
      <c r="C167" s="132" t="s">
        <v>280</v>
      </c>
      <c r="D167" s="132" t="s">
        <v>118</v>
      </c>
      <c r="E167" s="133" t="s">
        <v>281</v>
      </c>
      <c r="F167" s="134" t="s">
        <v>282</v>
      </c>
      <c r="G167" s="135" t="s">
        <v>121</v>
      </c>
      <c r="H167" s="136">
        <v>1</v>
      </c>
      <c r="I167" s="137"/>
      <c r="J167" s="136">
        <f t="shared" si="10"/>
        <v>0</v>
      </c>
      <c r="K167" s="138"/>
      <c r="L167" s="28"/>
      <c r="M167" s="139" t="s">
        <v>1</v>
      </c>
      <c r="N167" s="140" t="s">
        <v>41</v>
      </c>
      <c r="P167" s="141">
        <f t="shared" si="11"/>
        <v>0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137</v>
      </c>
      <c r="AT167" s="143" t="s">
        <v>118</v>
      </c>
      <c r="AU167" s="143" t="s">
        <v>123</v>
      </c>
      <c r="AY167" s="13" t="s">
        <v>114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123</v>
      </c>
      <c r="BK167" s="145">
        <f t="shared" si="19"/>
        <v>0</v>
      </c>
      <c r="BL167" s="13" t="s">
        <v>137</v>
      </c>
      <c r="BM167" s="143" t="s">
        <v>283</v>
      </c>
    </row>
    <row r="168" spans="2:65" s="1" customFormat="1" ht="33" customHeight="1">
      <c r="B168" s="131"/>
      <c r="C168" s="146" t="s">
        <v>284</v>
      </c>
      <c r="D168" s="146" t="s">
        <v>130</v>
      </c>
      <c r="E168" s="147" t="s">
        <v>285</v>
      </c>
      <c r="F168" s="148" t="s">
        <v>286</v>
      </c>
      <c r="G168" s="149" t="s">
        <v>121</v>
      </c>
      <c r="H168" s="150">
        <v>1</v>
      </c>
      <c r="I168" s="151"/>
      <c r="J168" s="150">
        <f t="shared" si="10"/>
        <v>0</v>
      </c>
      <c r="K168" s="152"/>
      <c r="L168" s="153"/>
      <c r="M168" s="154" t="s">
        <v>1</v>
      </c>
      <c r="N168" s="155" t="s">
        <v>41</v>
      </c>
      <c r="P168" s="141">
        <f t="shared" si="11"/>
        <v>0</v>
      </c>
      <c r="Q168" s="141">
        <v>1.3999999999999999E-4</v>
      </c>
      <c r="R168" s="141">
        <f t="shared" si="12"/>
        <v>1.3999999999999999E-4</v>
      </c>
      <c r="S168" s="141">
        <v>0</v>
      </c>
      <c r="T168" s="142">
        <f t="shared" si="13"/>
        <v>0</v>
      </c>
      <c r="AR168" s="143" t="s">
        <v>222</v>
      </c>
      <c r="AT168" s="143" t="s">
        <v>130</v>
      </c>
      <c r="AU168" s="143" t="s">
        <v>123</v>
      </c>
      <c r="AY168" s="13" t="s">
        <v>114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123</v>
      </c>
      <c r="BK168" s="145">
        <f t="shared" si="19"/>
        <v>0</v>
      </c>
      <c r="BL168" s="13" t="s">
        <v>137</v>
      </c>
      <c r="BM168" s="143" t="s">
        <v>287</v>
      </c>
    </row>
    <row r="169" spans="2:65" s="1" customFormat="1" ht="16.5" customHeight="1">
      <c r="B169" s="131"/>
      <c r="C169" s="132" t="s">
        <v>288</v>
      </c>
      <c r="D169" s="132" t="s">
        <v>118</v>
      </c>
      <c r="E169" s="133" t="s">
        <v>289</v>
      </c>
      <c r="F169" s="134" t="s">
        <v>290</v>
      </c>
      <c r="G169" s="135" t="s">
        <v>121</v>
      </c>
      <c r="H169" s="136">
        <v>1</v>
      </c>
      <c r="I169" s="137"/>
      <c r="J169" s="136">
        <f t="shared" si="10"/>
        <v>0</v>
      </c>
      <c r="K169" s="138"/>
      <c r="L169" s="28"/>
      <c r="M169" s="139" t="s">
        <v>1</v>
      </c>
      <c r="N169" s="140" t="s">
        <v>41</v>
      </c>
      <c r="P169" s="141">
        <f t="shared" si="11"/>
        <v>0</v>
      </c>
      <c r="Q169" s="141">
        <v>0</v>
      </c>
      <c r="R169" s="141">
        <f t="shared" si="12"/>
        <v>0</v>
      </c>
      <c r="S169" s="141">
        <v>0</v>
      </c>
      <c r="T169" s="142">
        <f t="shared" si="13"/>
        <v>0</v>
      </c>
      <c r="AR169" s="143" t="s">
        <v>137</v>
      </c>
      <c r="AT169" s="143" t="s">
        <v>118</v>
      </c>
      <c r="AU169" s="143" t="s">
        <v>123</v>
      </c>
      <c r="AY169" s="13" t="s">
        <v>114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123</v>
      </c>
      <c r="BK169" s="145">
        <f t="shared" si="19"/>
        <v>0</v>
      </c>
      <c r="BL169" s="13" t="s">
        <v>137</v>
      </c>
      <c r="BM169" s="143" t="s">
        <v>291</v>
      </c>
    </row>
    <row r="170" spans="2:65" s="1" customFormat="1" ht="16.5" customHeight="1">
      <c r="B170" s="131"/>
      <c r="C170" s="146" t="s">
        <v>292</v>
      </c>
      <c r="D170" s="146" t="s">
        <v>130</v>
      </c>
      <c r="E170" s="147" t="s">
        <v>293</v>
      </c>
      <c r="F170" s="148" t="s">
        <v>294</v>
      </c>
      <c r="G170" s="149" t="s">
        <v>121</v>
      </c>
      <c r="H170" s="150">
        <v>1</v>
      </c>
      <c r="I170" s="151"/>
      <c r="J170" s="150">
        <f t="shared" si="10"/>
        <v>0</v>
      </c>
      <c r="K170" s="152"/>
      <c r="L170" s="153"/>
      <c r="M170" s="154" t="s">
        <v>1</v>
      </c>
      <c r="N170" s="155" t="s">
        <v>41</v>
      </c>
      <c r="P170" s="141">
        <f t="shared" si="11"/>
        <v>0</v>
      </c>
      <c r="Q170" s="141">
        <v>5.0000000000000002E-5</v>
      </c>
      <c r="R170" s="141">
        <f t="shared" si="12"/>
        <v>5.0000000000000002E-5</v>
      </c>
      <c r="S170" s="141">
        <v>0</v>
      </c>
      <c r="T170" s="142">
        <f t="shared" si="13"/>
        <v>0</v>
      </c>
      <c r="AR170" s="143" t="s">
        <v>141</v>
      </c>
      <c r="AT170" s="143" t="s">
        <v>130</v>
      </c>
      <c r="AU170" s="143" t="s">
        <v>123</v>
      </c>
      <c r="AY170" s="13" t="s">
        <v>114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123</v>
      </c>
      <c r="BK170" s="145">
        <f t="shared" si="19"/>
        <v>0</v>
      </c>
      <c r="BL170" s="13" t="s">
        <v>141</v>
      </c>
      <c r="BM170" s="143" t="s">
        <v>295</v>
      </c>
    </row>
    <row r="171" spans="2:65" s="1" customFormat="1" ht="16.5" customHeight="1">
      <c r="B171" s="131"/>
      <c r="C171" s="132" t="s">
        <v>296</v>
      </c>
      <c r="D171" s="132" t="s">
        <v>118</v>
      </c>
      <c r="E171" s="133" t="s">
        <v>297</v>
      </c>
      <c r="F171" s="134" t="s">
        <v>298</v>
      </c>
      <c r="G171" s="135" t="s">
        <v>121</v>
      </c>
      <c r="H171" s="136">
        <v>1</v>
      </c>
      <c r="I171" s="137"/>
      <c r="J171" s="136">
        <f t="shared" si="10"/>
        <v>0</v>
      </c>
      <c r="K171" s="138"/>
      <c r="L171" s="28"/>
      <c r="M171" s="139" t="s">
        <v>1</v>
      </c>
      <c r="N171" s="140" t="s">
        <v>41</v>
      </c>
      <c r="P171" s="141">
        <f t="shared" si="11"/>
        <v>0</v>
      </c>
      <c r="Q171" s="141">
        <v>0</v>
      </c>
      <c r="R171" s="141">
        <f t="shared" si="12"/>
        <v>0</v>
      </c>
      <c r="S171" s="141">
        <v>0</v>
      </c>
      <c r="T171" s="142">
        <f t="shared" si="13"/>
        <v>0</v>
      </c>
      <c r="AR171" s="143" t="s">
        <v>137</v>
      </c>
      <c r="AT171" s="143" t="s">
        <v>118</v>
      </c>
      <c r="AU171" s="143" t="s">
        <v>123</v>
      </c>
      <c r="AY171" s="13" t="s">
        <v>114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3" t="s">
        <v>123</v>
      </c>
      <c r="BK171" s="145">
        <f t="shared" si="19"/>
        <v>0</v>
      </c>
      <c r="BL171" s="13" t="s">
        <v>137</v>
      </c>
      <c r="BM171" s="143" t="s">
        <v>299</v>
      </c>
    </row>
    <row r="172" spans="2:65" s="1" customFormat="1" ht="16.5" customHeight="1">
      <c r="B172" s="131"/>
      <c r="C172" s="146" t="s">
        <v>300</v>
      </c>
      <c r="D172" s="146" t="s">
        <v>130</v>
      </c>
      <c r="E172" s="147" t="s">
        <v>301</v>
      </c>
      <c r="F172" s="148" t="s">
        <v>302</v>
      </c>
      <c r="G172" s="149" t="s">
        <v>121</v>
      </c>
      <c r="H172" s="150">
        <v>1</v>
      </c>
      <c r="I172" s="151"/>
      <c r="J172" s="150">
        <f t="shared" si="10"/>
        <v>0</v>
      </c>
      <c r="K172" s="152"/>
      <c r="L172" s="153"/>
      <c r="M172" s="154" t="s">
        <v>1</v>
      </c>
      <c r="N172" s="155" t="s">
        <v>41</v>
      </c>
      <c r="P172" s="141">
        <f t="shared" si="11"/>
        <v>0</v>
      </c>
      <c r="Q172" s="141">
        <v>8.0000000000000007E-5</v>
      </c>
      <c r="R172" s="141">
        <f t="shared" si="12"/>
        <v>8.0000000000000007E-5</v>
      </c>
      <c r="S172" s="141">
        <v>0</v>
      </c>
      <c r="T172" s="142">
        <f t="shared" si="13"/>
        <v>0</v>
      </c>
      <c r="AR172" s="143" t="s">
        <v>141</v>
      </c>
      <c r="AT172" s="143" t="s">
        <v>130</v>
      </c>
      <c r="AU172" s="143" t="s">
        <v>123</v>
      </c>
      <c r="AY172" s="13" t="s">
        <v>114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3" t="s">
        <v>123</v>
      </c>
      <c r="BK172" s="145">
        <f t="shared" si="19"/>
        <v>0</v>
      </c>
      <c r="BL172" s="13" t="s">
        <v>141</v>
      </c>
      <c r="BM172" s="143" t="s">
        <v>303</v>
      </c>
    </row>
    <row r="173" spans="2:65" s="1" customFormat="1" ht="24.15" customHeight="1">
      <c r="B173" s="131"/>
      <c r="C173" s="132" t="s">
        <v>304</v>
      </c>
      <c r="D173" s="132" t="s">
        <v>118</v>
      </c>
      <c r="E173" s="133" t="s">
        <v>305</v>
      </c>
      <c r="F173" s="134" t="s">
        <v>306</v>
      </c>
      <c r="G173" s="135" t="s">
        <v>121</v>
      </c>
      <c r="H173" s="136">
        <v>4</v>
      </c>
      <c r="I173" s="137"/>
      <c r="J173" s="136">
        <f t="shared" si="10"/>
        <v>0</v>
      </c>
      <c r="K173" s="138"/>
      <c r="L173" s="28"/>
      <c r="M173" s="139" t="s">
        <v>1</v>
      </c>
      <c r="N173" s="140" t="s">
        <v>41</v>
      </c>
      <c r="P173" s="141">
        <f t="shared" si="11"/>
        <v>0</v>
      </c>
      <c r="Q173" s="141">
        <v>0</v>
      </c>
      <c r="R173" s="141">
        <f t="shared" si="12"/>
        <v>0</v>
      </c>
      <c r="S173" s="141">
        <v>0</v>
      </c>
      <c r="T173" s="142">
        <f t="shared" si="13"/>
        <v>0</v>
      </c>
      <c r="AR173" s="143" t="s">
        <v>137</v>
      </c>
      <c r="AT173" s="143" t="s">
        <v>118</v>
      </c>
      <c r="AU173" s="143" t="s">
        <v>123</v>
      </c>
      <c r="AY173" s="13" t="s">
        <v>114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3" t="s">
        <v>123</v>
      </c>
      <c r="BK173" s="145">
        <f t="shared" si="19"/>
        <v>0</v>
      </c>
      <c r="BL173" s="13" t="s">
        <v>137</v>
      </c>
      <c r="BM173" s="143" t="s">
        <v>307</v>
      </c>
    </row>
    <row r="174" spans="2:65" s="1" customFormat="1" ht="24.15" customHeight="1">
      <c r="B174" s="131"/>
      <c r="C174" s="146" t="s">
        <v>308</v>
      </c>
      <c r="D174" s="146" t="s">
        <v>130</v>
      </c>
      <c r="E174" s="147" t="s">
        <v>309</v>
      </c>
      <c r="F174" s="148" t="s">
        <v>310</v>
      </c>
      <c r="G174" s="149" t="s">
        <v>128</v>
      </c>
      <c r="H174" s="150">
        <v>1</v>
      </c>
      <c r="I174" s="151"/>
      <c r="J174" s="150">
        <f t="shared" si="10"/>
        <v>0</v>
      </c>
      <c r="K174" s="152"/>
      <c r="L174" s="153"/>
      <c r="M174" s="154" t="s">
        <v>1</v>
      </c>
      <c r="N174" s="155" t="s">
        <v>41</v>
      </c>
      <c r="P174" s="141">
        <f t="shared" si="11"/>
        <v>0</v>
      </c>
      <c r="Q174" s="141">
        <v>8.8999999999999995E-4</v>
      </c>
      <c r="R174" s="141">
        <f t="shared" si="12"/>
        <v>8.8999999999999995E-4</v>
      </c>
      <c r="S174" s="141">
        <v>0</v>
      </c>
      <c r="T174" s="142">
        <f t="shared" si="13"/>
        <v>0</v>
      </c>
      <c r="AR174" s="143" t="s">
        <v>141</v>
      </c>
      <c r="AT174" s="143" t="s">
        <v>130</v>
      </c>
      <c r="AU174" s="143" t="s">
        <v>123</v>
      </c>
      <c r="AY174" s="13" t="s">
        <v>114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3" t="s">
        <v>123</v>
      </c>
      <c r="BK174" s="145">
        <f t="shared" si="19"/>
        <v>0</v>
      </c>
      <c r="BL174" s="13" t="s">
        <v>141</v>
      </c>
      <c r="BM174" s="143" t="s">
        <v>311</v>
      </c>
    </row>
    <row r="175" spans="2:65" s="1" customFormat="1" ht="24.15" customHeight="1">
      <c r="B175" s="131"/>
      <c r="C175" s="146" t="s">
        <v>312</v>
      </c>
      <c r="D175" s="146" t="s">
        <v>130</v>
      </c>
      <c r="E175" s="147" t="s">
        <v>313</v>
      </c>
      <c r="F175" s="148" t="s">
        <v>314</v>
      </c>
      <c r="G175" s="149" t="s">
        <v>128</v>
      </c>
      <c r="H175" s="150">
        <v>3</v>
      </c>
      <c r="I175" s="151"/>
      <c r="J175" s="150">
        <f t="shared" si="10"/>
        <v>0</v>
      </c>
      <c r="K175" s="152"/>
      <c r="L175" s="153"/>
      <c r="M175" s="154" t="s">
        <v>1</v>
      </c>
      <c r="N175" s="155" t="s">
        <v>41</v>
      </c>
      <c r="P175" s="141">
        <f t="shared" si="11"/>
        <v>0</v>
      </c>
      <c r="Q175" s="141">
        <v>8.8999999999999995E-4</v>
      </c>
      <c r="R175" s="141">
        <f t="shared" si="12"/>
        <v>2.6699999999999996E-3</v>
      </c>
      <c r="S175" s="141">
        <v>0</v>
      </c>
      <c r="T175" s="142">
        <f t="shared" si="13"/>
        <v>0</v>
      </c>
      <c r="AR175" s="143" t="s">
        <v>141</v>
      </c>
      <c r="AT175" s="143" t="s">
        <v>130</v>
      </c>
      <c r="AU175" s="143" t="s">
        <v>123</v>
      </c>
      <c r="AY175" s="13" t="s">
        <v>114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3" t="s">
        <v>123</v>
      </c>
      <c r="BK175" s="145">
        <f t="shared" si="19"/>
        <v>0</v>
      </c>
      <c r="BL175" s="13" t="s">
        <v>141</v>
      </c>
      <c r="BM175" s="143" t="s">
        <v>315</v>
      </c>
    </row>
    <row r="176" spans="2:65" s="1" customFormat="1" ht="24.15" customHeight="1">
      <c r="B176" s="131"/>
      <c r="C176" s="132" t="s">
        <v>316</v>
      </c>
      <c r="D176" s="132" t="s">
        <v>118</v>
      </c>
      <c r="E176" s="133" t="s">
        <v>317</v>
      </c>
      <c r="F176" s="134" t="s">
        <v>318</v>
      </c>
      <c r="G176" s="135" t="s">
        <v>121</v>
      </c>
      <c r="H176" s="136">
        <v>1</v>
      </c>
      <c r="I176" s="137"/>
      <c r="J176" s="136">
        <f t="shared" si="10"/>
        <v>0</v>
      </c>
      <c r="K176" s="138"/>
      <c r="L176" s="28"/>
      <c r="M176" s="139" t="s">
        <v>1</v>
      </c>
      <c r="N176" s="140" t="s">
        <v>41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AR176" s="143" t="s">
        <v>137</v>
      </c>
      <c r="AT176" s="143" t="s">
        <v>118</v>
      </c>
      <c r="AU176" s="143" t="s">
        <v>123</v>
      </c>
      <c r="AY176" s="13" t="s">
        <v>114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3" t="s">
        <v>123</v>
      </c>
      <c r="BK176" s="145">
        <f t="shared" si="19"/>
        <v>0</v>
      </c>
      <c r="BL176" s="13" t="s">
        <v>137</v>
      </c>
      <c r="BM176" s="143" t="s">
        <v>319</v>
      </c>
    </row>
    <row r="177" spans="2:65" s="1" customFormat="1" ht="37.75" customHeight="1">
      <c r="B177" s="131"/>
      <c r="C177" s="146" t="s">
        <v>320</v>
      </c>
      <c r="D177" s="146" t="s">
        <v>130</v>
      </c>
      <c r="E177" s="147" t="s">
        <v>321</v>
      </c>
      <c r="F177" s="148" t="s">
        <v>322</v>
      </c>
      <c r="G177" s="149" t="s">
        <v>121</v>
      </c>
      <c r="H177" s="150">
        <v>1</v>
      </c>
      <c r="I177" s="151"/>
      <c r="J177" s="150">
        <f t="shared" si="10"/>
        <v>0</v>
      </c>
      <c r="K177" s="152"/>
      <c r="L177" s="153"/>
      <c r="M177" s="154" t="s">
        <v>1</v>
      </c>
      <c r="N177" s="155" t="s">
        <v>41</v>
      </c>
      <c r="P177" s="141">
        <f t="shared" si="11"/>
        <v>0</v>
      </c>
      <c r="Q177" s="141">
        <v>4.6999999999999999E-4</v>
      </c>
      <c r="R177" s="141">
        <f t="shared" si="12"/>
        <v>4.6999999999999999E-4</v>
      </c>
      <c r="S177" s="141">
        <v>0</v>
      </c>
      <c r="T177" s="142">
        <f t="shared" si="13"/>
        <v>0</v>
      </c>
      <c r="AR177" s="143" t="s">
        <v>222</v>
      </c>
      <c r="AT177" s="143" t="s">
        <v>130</v>
      </c>
      <c r="AU177" s="143" t="s">
        <v>123</v>
      </c>
      <c r="AY177" s="13" t="s">
        <v>114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3" t="s">
        <v>123</v>
      </c>
      <c r="BK177" s="145">
        <f t="shared" si="19"/>
        <v>0</v>
      </c>
      <c r="BL177" s="13" t="s">
        <v>137</v>
      </c>
      <c r="BM177" s="143" t="s">
        <v>323</v>
      </c>
    </row>
    <row r="178" spans="2:65" s="1" customFormat="1" ht="16.5" customHeight="1">
      <c r="B178" s="131"/>
      <c r="C178" s="132" t="s">
        <v>324</v>
      </c>
      <c r="D178" s="132" t="s">
        <v>118</v>
      </c>
      <c r="E178" s="133" t="s">
        <v>325</v>
      </c>
      <c r="F178" s="134" t="s">
        <v>326</v>
      </c>
      <c r="G178" s="135" t="s">
        <v>121</v>
      </c>
      <c r="H178" s="136">
        <v>1</v>
      </c>
      <c r="I178" s="137"/>
      <c r="J178" s="136">
        <f t="shared" si="10"/>
        <v>0</v>
      </c>
      <c r="K178" s="138"/>
      <c r="L178" s="28"/>
      <c r="M178" s="139" t="s">
        <v>1</v>
      </c>
      <c r="N178" s="140" t="s">
        <v>41</v>
      </c>
      <c r="P178" s="141">
        <f t="shared" si="11"/>
        <v>0</v>
      </c>
      <c r="Q178" s="141">
        <v>0</v>
      </c>
      <c r="R178" s="141">
        <f t="shared" si="12"/>
        <v>0</v>
      </c>
      <c r="S178" s="141">
        <v>0</v>
      </c>
      <c r="T178" s="142">
        <f t="shared" si="13"/>
        <v>0</v>
      </c>
      <c r="AR178" s="143" t="s">
        <v>137</v>
      </c>
      <c r="AT178" s="143" t="s">
        <v>118</v>
      </c>
      <c r="AU178" s="143" t="s">
        <v>123</v>
      </c>
      <c r="AY178" s="13" t="s">
        <v>114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3" t="s">
        <v>123</v>
      </c>
      <c r="BK178" s="145">
        <f t="shared" si="19"/>
        <v>0</v>
      </c>
      <c r="BL178" s="13" t="s">
        <v>137</v>
      </c>
      <c r="BM178" s="143" t="s">
        <v>327</v>
      </c>
    </row>
    <row r="179" spans="2:65" s="1" customFormat="1" ht="33" customHeight="1">
      <c r="B179" s="131"/>
      <c r="C179" s="132" t="s">
        <v>328</v>
      </c>
      <c r="D179" s="132" t="s">
        <v>118</v>
      </c>
      <c r="E179" s="133" t="s">
        <v>329</v>
      </c>
      <c r="F179" s="134" t="s">
        <v>330</v>
      </c>
      <c r="G179" s="135" t="s">
        <v>121</v>
      </c>
      <c r="H179" s="136">
        <v>18</v>
      </c>
      <c r="I179" s="137"/>
      <c r="J179" s="136">
        <f t="shared" si="10"/>
        <v>0</v>
      </c>
      <c r="K179" s="138"/>
      <c r="L179" s="28"/>
      <c r="M179" s="139" t="s">
        <v>1</v>
      </c>
      <c r="N179" s="140" t="s">
        <v>41</v>
      </c>
      <c r="P179" s="141">
        <f t="shared" si="11"/>
        <v>0</v>
      </c>
      <c r="Q179" s="141">
        <v>0</v>
      </c>
      <c r="R179" s="141">
        <f t="shared" si="12"/>
        <v>0</v>
      </c>
      <c r="S179" s="141">
        <v>0</v>
      </c>
      <c r="T179" s="142">
        <f t="shared" si="13"/>
        <v>0</v>
      </c>
      <c r="AR179" s="143" t="s">
        <v>137</v>
      </c>
      <c r="AT179" s="143" t="s">
        <v>118</v>
      </c>
      <c r="AU179" s="143" t="s">
        <v>123</v>
      </c>
      <c r="AY179" s="13" t="s">
        <v>114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3" t="s">
        <v>123</v>
      </c>
      <c r="BK179" s="145">
        <f t="shared" si="19"/>
        <v>0</v>
      </c>
      <c r="BL179" s="13" t="s">
        <v>137</v>
      </c>
      <c r="BM179" s="143" t="s">
        <v>331</v>
      </c>
    </row>
    <row r="180" spans="2:65" s="1" customFormat="1" ht="24.15" customHeight="1">
      <c r="B180" s="131"/>
      <c r="C180" s="146" t="s">
        <v>332</v>
      </c>
      <c r="D180" s="146" t="s">
        <v>130</v>
      </c>
      <c r="E180" s="147" t="s">
        <v>333</v>
      </c>
      <c r="F180" s="148" t="s">
        <v>334</v>
      </c>
      <c r="G180" s="149" t="s">
        <v>121</v>
      </c>
      <c r="H180" s="150">
        <v>18</v>
      </c>
      <c r="I180" s="151"/>
      <c r="J180" s="150">
        <f t="shared" si="10"/>
        <v>0</v>
      </c>
      <c r="K180" s="152"/>
      <c r="L180" s="153"/>
      <c r="M180" s="154" t="s">
        <v>1</v>
      </c>
      <c r="N180" s="155" t="s">
        <v>41</v>
      </c>
      <c r="P180" s="141">
        <f t="shared" si="11"/>
        <v>0</v>
      </c>
      <c r="Q180" s="141">
        <v>3.0000000000000001E-5</v>
      </c>
      <c r="R180" s="141">
        <f t="shared" si="12"/>
        <v>5.4000000000000001E-4</v>
      </c>
      <c r="S180" s="141">
        <v>0</v>
      </c>
      <c r="T180" s="142">
        <f t="shared" si="13"/>
        <v>0</v>
      </c>
      <c r="AR180" s="143" t="s">
        <v>141</v>
      </c>
      <c r="AT180" s="143" t="s">
        <v>130</v>
      </c>
      <c r="AU180" s="143" t="s">
        <v>123</v>
      </c>
      <c r="AY180" s="13" t="s">
        <v>114</v>
      </c>
      <c r="BE180" s="144">
        <f t="shared" si="14"/>
        <v>0</v>
      </c>
      <c r="BF180" s="144">
        <f t="shared" si="15"/>
        <v>0</v>
      </c>
      <c r="BG180" s="144">
        <f t="shared" si="16"/>
        <v>0</v>
      </c>
      <c r="BH180" s="144">
        <f t="shared" si="17"/>
        <v>0</v>
      </c>
      <c r="BI180" s="144">
        <f t="shared" si="18"/>
        <v>0</v>
      </c>
      <c r="BJ180" s="13" t="s">
        <v>123</v>
      </c>
      <c r="BK180" s="145">
        <f t="shared" si="19"/>
        <v>0</v>
      </c>
      <c r="BL180" s="13" t="s">
        <v>141</v>
      </c>
      <c r="BM180" s="143" t="s">
        <v>335</v>
      </c>
    </row>
    <row r="181" spans="2:65" s="1" customFormat="1" ht="21.75" customHeight="1">
      <c r="B181" s="131"/>
      <c r="C181" s="132" t="s">
        <v>336</v>
      </c>
      <c r="D181" s="132" t="s">
        <v>118</v>
      </c>
      <c r="E181" s="133" t="s">
        <v>337</v>
      </c>
      <c r="F181" s="134" t="s">
        <v>338</v>
      </c>
      <c r="G181" s="135" t="s">
        <v>121</v>
      </c>
      <c r="H181" s="136">
        <v>12</v>
      </c>
      <c r="I181" s="137"/>
      <c r="J181" s="136">
        <f t="shared" si="10"/>
        <v>0</v>
      </c>
      <c r="K181" s="138"/>
      <c r="L181" s="28"/>
      <c r="M181" s="139" t="s">
        <v>1</v>
      </c>
      <c r="N181" s="140" t="s">
        <v>41</v>
      </c>
      <c r="P181" s="141">
        <f t="shared" si="11"/>
        <v>0</v>
      </c>
      <c r="Q181" s="141">
        <v>0</v>
      </c>
      <c r="R181" s="141">
        <f t="shared" si="12"/>
        <v>0</v>
      </c>
      <c r="S181" s="141">
        <v>0</v>
      </c>
      <c r="T181" s="142">
        <f t="shared" si="13"/>
        <v>0</v>
      </c>
      <c r="AR181" s="143" t="s">
        <v>137</v>
      </c>
      <c r="AT181" s="143" t="s">
        <v>118</v>
      </c>
      <c r="AU181" s="143" t="s">
        <v>123</v>
      </c>
      <c r="AY181" s="13" t="s">
        <v>114</v>
      </c>
      <c r="BE181" s="144">
        <f t="shared" si="14"/>
        <v>0</v>
      </c>
      <c r="BF181" s="144">
        <f t="shared" si="15"/>
        <v>0</v>
      </c>
      <c r="BG181" s="144">
        <f t="shared" si="16"/>
        <v>0</v>
      </c>
      <c r="BH181" s="144">
        <f t="shared" si="17"/>
        <v>0</v>
      </c>
      <c r="BI181" s="144">
        <f t="shared" si="18"/>
        <v>0</v>
      </c>
      <c r="BJ181" s="13" t="s">
        <v>123</v>
      </c>
      <c r="BK181" s="145">
        <f t="shared" si="19"/>
        <v>0</v>
      </c>
      <c r="BL181" s="13" t="s">
        <v>137</v>
      </c>
      <c r="BM181" s="143" t="s">
        <v>339</v>
      </c>
    </row>
    <row r="182" spans="2:65" s="1" customFormat="1" ht="16.5" customHeight="1">
      <c r="B182" s="131"/>
      <c r="C182" s="132" t="s">
        <v>340</v>
      </c>
      <c r="D182" s="132" t="s">
        <v>118</v>
      </c>
      <c r="E182" s="133" t="s">
        <v>341</v>
      </c>
      <c r="F182" s="134" t="s">
        <v>342</v>
      </c>
      <c r="G182" s="135" t="s">
        <v>128</v>
      </c>
      <c r="H182" s="136">
        <v>19.2</v>
      </c>
      <c r="I182" s="137"/>
      <c r="J182" s="136">
        <f t="shared" si="10"/>
        <v>0</v>
      </c>
      <c r="K182" s="138"/>
      <c r="L182" s="28"/>
      <c r="M182" s="139" t="s">
        <v>1</v>
      </c>
      <c r="N182" s="140" t="s">
        <v>41</v>
      </c>
      <c r="P182" s="141">
        <f t="shared" si="11"/>
        <v>0</v>
      </c>
      <c r="Q182" s="141">
        <v>0</v>
      </c>
      <c r="R182" s="141">
        <f t="shared" si="12"/>
        <v>0</v>
      </c>
      <c r="S182" s="141">
        <v>0</v>
      </c>
      <c r="T182" s="142">
        <f t="shared" si="13"/>
        <v>0</v>
      </c>
      <c r="AR182" s="143" t="s">
        <v>137</v>
      </c>
      <c r="AT182" s="143" t="s">
        <v>118</v>
      </c>
      <c r="AU182" s="143" t="s">
        <v>123</v>
      </c>
      <c r="AY182" s="13" t="s">
        <v>114</v>
      </c>
      <c r="BE182" s="144">
        <f t="shared" si="14"/>
        <v>0</v>
      </c>
      <c r="BF182" s="144">
        <f t="shared" si="15"/>
        <v>0</v>
      </c>
      <c r="BG182" s="144">
        <f t="shared" si="16"/>
        <v>0</v>
      </c>
      <c r="BH182" s="144">
        <f t="shared" si="17"/>
        <v>0</v>
      </c>
      <c r="BI182" s="144">
        <f t="shared" si="18"/>
        <v>0</v>
      </c>
      <c r="BJ182" s="13" t="s">
        <v>123</v>
      </c>
      <c r="BK182" s="145">
        <f t="shared" si="19"/>
        <v>0</v>
      </c>
      <c r="BL182" s="13" t="s">
        <v>137</v>
      </c>
      <c r="BM182" s="143" t="s">
        <v>343</v>
      </c>
    </row>
    <row r="183" spans="2:65" s="1" customFormat="1" ht="24.15" customHeight="1">
      <c r="B183" s="131"/>
      <c r="C183" s="146" t="s">
        <v>344</v>
      </c>
      <c r="D183" s="146" t="s">
        <v>130</v>
      </c>
      <c r="E183" s="147" t="s">
        <v>345</v>
      </c>
      <c r="F183" s="148" t="s">
        <v>346</v>
      </c>
      <c r="G183" s="149" t="s">
        <v>128</v>
      </c>
      <c r="H183" s="150">
        <v>15</v>
      </c>
      <c r="I183" s="151"/>
      <c r="J183" s="150">
        <f t="shared" si="10"/>
        <v>0</v>
      </c>
      <c r="K183" s="152"/>
      <c r="L183" s="153"/>
      <c r="M183" s="154" t="s">
        <v>1</v>
      </c>
      <c r="N183" s="155" t="s">
        <v>41</v>
      </c>
      <c r="P183" s="141">
        <f t="shared" si="11"/>
        <v>0</v>
      </c>
      <c r="Q183" s="141">
        <v>8.8999999999999995E-4</v>
      </c>
      <c r="R183" s="141">
        <f t="shared" si="12"/>
        <v>1.3349999999999999E-2</v>
      </c>
      <c r="S183" s="141">
        <v>0</v>
      </c>
      <c r="T183" s="142">
        <f t="shared" si="13"/>
        <v>0</v>
      </c>
      <c r="AR183" s="143" t="s">
        <v>141</v>
      </c>
      <c r="AT183" s="143" t="s">
        <v>130</v>
      </c>
      <c r="AU183" s="143" t="s">
        <v>123</v>
      </c>
      <c r="AY183" s="13" t="s">
        <v>114</v>
      </c>
      <c r="BE183" s="144">
        <f t="shared" si="14"/>
        <v>0</v>
      </c>
      <c r="BF183" s="144">
        <f t="shared" si="15"/>
        <v>0</v>
      </c>
      <c r="BG183" s="144">
        <f t="shared" si="16"/>
        <v>0</v>
      </c>
      <c r="BH183" s="144">
        <f t="shared" si="17"/>
        <v>0</v>
      </c>
      <c r="BI183" s="144">
        <f t="shared" si="18"/>
        <v>0</v>
      </c>
      <c r="BJ183" s="13" t="s">
        <v>123</v>
      </c>
      <c r="BK183" s="145">
        <f t="shared" si="19"/>
        <v>0</v>
      </c>
      <c r="BL183" s="13" t="s">
        <v>141</v>
      </c>
      <c r="BM183" s="143" t="s">
        <v>347</v>
      </c>
    </row>
    <row r="184" spans="2:65" s="1" customFormat="1" ht="21.75" customHeight="1">
      <c r="B184" s="131"/>
      <c r="C184" s="146" t="s">
        <v>348</v>
      </c>
      <c r="D184" s="146" t="s">
        <v>130</v>
      </c>
      <c r="E184" s="147" t="s">
        <v>349</v>
      </c>
      <c r="F184" s="148" t="s">
        <v>350</v>
      </c>
      <c r="G184" s="149" t="s">
        <v>128</v>
      </c>
      <c r="H184" s="150">
        <v>3</v>
      </c>
      <c r="I184" s="151"/>
      <c r="J184" s="150">
        <f t="shared" si="10"/>
        <v>0</v>
      </c>
      <c r="K184" s="152"/>
      <c r="L184" s="153"/>
      <c r="M184" s="154" t="s">
        <v>1</v>
      </c>
      <c r="N184" s="155" t="s">
        <v>41</v>
      </c>
      <c r="P184" s="141">
        <f t="shared" si="11"/>
        <v>0</v>
      </c>
      <c r="Q184" s="141">
        <v>8.8999999999999995E-4</v>
      </c>
      <c r="R184" s="141">
        <f t="shared" si="12"/>
        <v>2.6699999999999996E-3</v>
      </c>
      <c r="S184" s="141">
        <v>0</v>
      </c>
      <c r="T184" s="142">
        <f t="shared" si="13"/>
        <v>0</v>
      </c>
      <c r="AR184" s="143" t="s">
        <v>141</v>
      </c>
      <c r="AT184" s="143" t="s">
        <v>130</v>
      </c>
      <c r="AU184" s="143" t="s">
        <v>123</v>
      </c>
      <c r="AY184" s="13" t="s">
        <v>114</v>
      </c>
      <c r="BE184" s="144">
        <f t="shared" si="14"/>
        <v>0</v>
      </c>
      <c r="BF184" s="144">
        <f t="shared" si="15"/>
        <v>0</v>
      </c>
      <c r="BG184" s="144">
        <f t="shared" si="16"/>
        <v>0</v>
      </c>
      <c r="BH184" s="144">
        <f t="shared" si="17"/>
        <v>0</v>
      </c>
      <c r="BI184" s="144">
        <f t="shared" si="18"/>
        <v>0</v>
      </c>
      <c r="BJ184" s="13" t="s">
        <v>123</v>
      </c>
      <c r="BK184" s="145">
        <f t="shared" si="19"/>
        <v>0</v>
      </c>
      <c r="BL184" s="13" t="s">
        <v>141</v>
      </c>
      <c r="BM184" s="143" t="s">
        <v>351</v>
      </c>
    </row>
    <row r="185" spans="2:65" s="1" customFormat="1" ht="21.75" customHeight="1">
      <c r="B185" s="131"/>
      <c r="C185" s="146" t="s">
        <v>352</v>
      </c>
      <c r="D185" s="146" t="s">
        <v>130</v>
      </c>
      <c r="E185" s="147" t="s">
        <v>353</v>
      </c>
      <c r="F185" s="148" t="s">
        <v>354</v>
      </c>
      <c r="G185" s="149" t="s">
        <v>128</v>
      </c>
      <c r="H185" s="150">
        <v>1.2</v>
      </c>
      <c r="I185" s="151"/>
      <c r="J185" s="150">
        <f t="shared" si="10"/>
        <v>0</v>
      </c>
      <c r="K185" s="152"/>
      <c r="L185" s="153"/>
      <c r="M185" s="154" t="s">
        <v>1</v>
      </c>
      <c r="N185" s="155" t="s">
        <v>41</v>
      </c>
      <c r="P185" s="141">
        <f t="shared" si="11"/>
        <v>0</v>
      </c>
      <c r="Q185" s="141">
        <v>8.8999999999999995E-4</v>
      </c>
      <c r="R185" s="141">
        <f t="shared" si="12"/>
        <v>1.0679999999999999E-3</v>
      </c>
      <c r="S185" s="141">
        <v>0</v>
      </c>
      <c r="T185" s="142">
        <f t="shared" si="13"/>
        <v>0</v>
      </c>
      <c r="AR185" s="143" t="s">
        <v>141</v>
      </c>
      <c r="AT185" s="143" t="s">
        <v>130</v>
      </c>
      <c r="AU185" s="143" t="s">
        <v>123</v>
      </c>
      <c r="AY185" s="13" t="s">
        <v>114</v>
      </c>
      <c r="BE185" s="144">
        <f t="shared" si="14"/>
        <v>0</v>
      </c>
      <c r="BF185" s="144">
        <f t="shared" si="15"/>
        <v>0</v>
      </c>
      <c r="BG185" s="144">
        <f t="shared" si="16"/>
        <v>0</v>
      </c>
      <c r="BH185" s="144">
        <f t="shared" si="17"/>
        <v>0</v>
      </c>
      <c r="BI185" s="144">
        <f t="shared" si="18"/>
        <v>0</v>
      </c>
      <c r="BJ185" s="13" t="s">
        <v>123</v>
      </c>
      <c r="BK185" s="145">
        <f t="shared" si="19"/>
        <v>0</v>
      </c>
      <c r="BL185" s="13" t="s">
        <v>141</v>
      </c>
      <c r="BM185" s="143" t="s">
        <v>355</v>
      </c>
    </row>
    <row r="186" spans="2:65" s="1" customFormat="1" ht="16.5" customHeight="1">
      <c r="B186" s="131"/>
      <c r="C186" s="132" t="s">
        <v>356</v>
      </c>
      <c r="D186" s="132" t="s">
        <v>118</v>
      </c>
      <c r="E186" s="133" t="s">
        <v>357</v>
      </c>
      <c r="F186" s="134" t="s">
        <v>358</v>
      </c>
      <c r="G186" s="135" t="s">
        <v>121</v>
      </c>
      <c r="H186" s="136">
        <v>2</v>
      </c>
      <c r="I186" s="137"/>
      <c r="J186" s="136">
        <f t="shared" si="10"/>
        <v>0</v>
      </c>
      <c r="K186" s="138"/>
      <c r="L186" s="28"/>
      <c r="M186" s="139" t="s">
        <v>1</v>
      </c>
      <c r="N186" s="140" t="s">
        <v>41</v>
      </c>
      <c r="P186" s="141">
        <f t="shared" si="11"/>
        <v>0</v>
      </c>
      <c r="Q186" s="141">
        <v>0</v>
      </c>
      <c r="R186" s="141">
        <f t="shared" si="12"/>
        <v>0</v>
      </c>
      <c r="S186" s="141">
        <v>0</v>
      </c>
      <c r="T186" s="142">
        <f t="shared" si="13"/>
        <v>0</v>
      </c>
      <c r="AR186" s="143" t="s">
        <v>137</v>
      </c>
      <c r="AT186" s="143" t="s">
        <v>118</v>
      </c>
      <c r="AU186" s="143" t="s">
        <v>123</v>
      </c>
      <c r="AY186" s="13" t="s">
        <v>114</v>
      </c>
      <c r="BE186" s="144">
        <f t="shared" si="14"/>
        <v>0</v>
      </c>
      <c r="BF186" s="144">
        <f t="shared" si="15"/>
        <v>0</v>
      </c>
      <c r="BG186" s="144">
        <f t="shared" si="16"/>
        <v>0</v>
      </c>
      <c r="BH186" s="144">
        <f t="shared" si="17"/>
        <v>0</v>
      </c>
      <c r="BI186" s="144">
        <f t="shared" si="18"/>
        <v>0</v>
      </c>
      <c r="BJ186" s="13" t="s">
        <v>123</v>
      </c>
      <c r="BK186" s="145">
        <f t="shared" si="19"/>
        <v>0</v>
      </c>
      <c r="BL186" s="13" t="s">
        <v>137</v>
      </c>
      <c r="BM186" s="143" t="s">
        <v>359</v>
      </c>
    </row>
    <row r="187" spans="2:65" s="1" customFormat="1" ht="16.5" customHeight="1">
      <c r="B187" s="131"/>
      <c r="C187" s="132" t="s">
        <v>360</v>
      </c>
      <c r="D187" s="132" t="s">
        <v>118</v>
      </c>
      <c r="E187" s="133" t="s">
        <v>361</v>
      </c>
      <c r="F187" s="134" t="s">
        <v>362</v>
      </c>
      <c r="G187" s="135" t="s">
        <v>121</v>
      </c>
      <c r="H187" s="136">
        <v>10</v>
      </c>
      <c r="I187" s="137"/>
      <c r="J187" s="136">
        <f t="shared" si="10"/>
        <v>0</v>
      </c>
      <c r="K187" s="138"/>
      <c r="L187" s="28"/>
      <c r="M187" s="139" t="s">
        <v>1</v>
      </c>
      <c r="N187" s="140" t="s">
        <v>41</v>
      </c>
      <c r="P187" s="141">
        <f t="shared" si="11"/>
        <v>0</v>
      </c>
      <c r="Q187" s="141">
        <v>0</v>
      </c>
      <c r="R187" s="141">
        <f t="shared" si="12"/>
        <v>0</v>
      </c>
      <c r="S187" s="141">
        <v>0</v>
      </c>
      <c r="T187" s="142">
        <f t="shared" si="13"/>
        <v>0</v>
      </c>
      <c r="AR187" s="143" t="s">
        <v>137</v>
      </c>
      <c r="AT187" s="143" t="s">
        <v>118</v>
      </c>
      <c r="AU187" s="143" t="s">
        <v>123</v>
      </c>
      <c r="AY187" s="13" t="s">
        <v>114</v>
      </c>
      <c r="BE187" s="144">
        <f t="shared" si="14"/>
        <v>0</v>
      </c>
      <c r="BF187" s="144">
        <f t="shared" si="15"/>
        <v>0</v>
      </c>
      <c r="BG187" s="144">
        <f t="shared" si="16"/>
        <v>0</v>
      </c>
      <c r="BH187" s="144">
        <f t="shared" si="17"/>
        <v>0</v>
      </c>
      <c r="BI187" s="144">
        <f t="shared" si="18"/>
        <v>0</v>
      </c>
      <c r="BJ187" s="13" t="s">
        <v>123</v>
      </c>
      <c r="BK187" s="145">
        <f t="shared" si="19"/>
        <v>0</v>
      </c>
      <c r="BL187" s="13" t="s">
        <v>137</v>
      </c>
      <c r="BM187" s="143" t="s">
        <v>363</v>
      </c>
    </row>
    <row r="188" spans="2:65" s="1" customFormat="1" ht="21.75" customHeight="1">
      <c r="B188" s="131"/>
      <c r="C188" s="132" t="s">
        <v>364</v>
      </c>
      <c r="D188" s="132" t="s">
        <v>118</v>
      </c>
      <c r="E188" s="133" t="s">
        <v>365</v>
      </c>
      <c r="F188" s="134" t="s">
        <v>366</v>
      </c>
      <c r="G188" s="135" t="s">
        <v>128</v>
      </c>
      <c r="H188" s="136">
        <v>5</v>
      </c>
      <c r="I188" s="137"/>
      <c r="J188" s="136">
        <f t="shared" si="10"/>
        <v>0</v>
      </c>
      <c r="K188" s="138"/>
      <c r="L188" s="28"/>
      <c r="M188" s="139" t="s">
        <v>1</v>
      </c>
      <c r="N188" s="140" t="s">
        <v>41</v>
      </c>
      <c r="P188" s="141">
        <f t="shared" si="11"/>
        <v>0</v>
      </c>
      <c r="Q188" s="141">
        <v>0</v>
      </c>
      <c r="R188" s="141">
        <f t="shared" si="12"/>
        <v>0</v>
      </c>
      <c r="S188" s="141">
        <v>0</v>
      </c>
      <c r="T188" s="142">
        <f t="shared" si="13"/>
        <v>0</v>
      </c>
      <c r="AR188" s="143" t="s">
        <v>137</v>
      </c>
      <c r="AT188" s="143" t="s">
        <v>118</v>
      </c>
      <c r="AU188" s="143" t="s">
        <v>123</v>
      </c>
      <c r="AY188" s="13" t="s">
        <v>114</v>
      </c>
      <c r="BE188" s="144">
        <f t="shared" si="14"/>
        <v>0</v>
      </c>
      <c r="BF188" s="144">
        <f t="shared" si="15"/>
        <v>0</v>
      </c>
      <c r="BG188" s="144">
        <f t="shared" si="16"/>
        <v>0</v>
      </c>
      <c r="BH188" s="144">
        <f t="shared" si="17"/>
        <v>0</v>
      </c>
      <c r="BI188" s="144">
        <f t="shared" si="18"/>
        <v>0</v>
      </c>
      <c r="BJ188" s="13" t="s">
        <v>123</v>
      </c>
      <c r="BK188" s="145">
        <f t="shared" si="19"/>
        <v>0</v>
      </c>
      <c r="BL188" s="13" t="s">
        <v>137</v>
      </c>
      <c r="BM188" s="143" t="s">
        <v>367</v>
      </c>
    </row>
    <row r="189" spans="2:65" s="1" customFormat="1" ht="16.5" customHeight="1">
      <c r="B189" s="131"/>
      <c r="C189" s="146" t="s">
        <v>368</v>
      </c>
      <c r="D189" s="146" t="s">
        <v>130</v>
      </c>
      <c r="E189" s="147" t="s">
        <v>369</v>
      </c>
      <c r="F189" s="148" t="s">
        <v>370</v>
      </c>
      <c r="G189" s="149" t="s">
        <v>128</v>
      </c>
      <c r="H189" s="150">
        <v>5</v>
      </c>
      <c r="I189" s="151"/>
      <c r="J189" s="150">
        <f t="shared" si="10"/>
        <v>0</v>
      </c>
      <c r="K189" s="152"/>
      <c r="L189" s="153"/>
      <c r="M189" s="154" t="s">
        <v>1</v>
      </c>
      <c r="N189" s="155" t="s">
        <v>41</v>
      </c>
      <c r="P189" s="141">
        <f t="shared" si="11"/>
        <v>0</v>
      </c>
      <c r="Q189" s="141">
        <v>2.7E-4</v>
      </c>
      <c r="R189" s="141">
        <f t="shared" si="12"/>
        <v>1.3500000000000001E-3</v>
      </c>
      <c r="S189" s="141">
        <v>0</v>
      </c>
      <c r="T189" s="142">
        <f t="shared" si="13"/>
        <v>0</v>
      </c>
      <c r="AR189" s="143" t="s">
        <v>141</v>
      </c>
      <c r="AT189" s="143" t="s">
        <v>130</v>
      </c>
      <c r="AU189" s="143" t="s">
        <v>123</v>
      </c>
      <c r="AY189" s="13" t="s">
        <v>114</v>
      </c>
      <c r="BE189" s="144">
        <f t="shared" si="14"/>
        <v>0</v>
      </c>
      <c r="BF189" s="144">
        <f t="shared" si="15"/>
        <v>0</v>
      </c>
      <c r="BG189" s="144">
        <f t="shared" si="16"/>
        <v>0</v>
      </c>
      <c r="BH189" s="144">
        <f t="shared" si="17"/>
        <v>0</v>
      </c>
      <c r="BI189" s="144">
        <f t="shared" si="18"/>
        <v>0</v>
      </c>
      <c r="BJ189" s="13" t="s">
        <v>123</v>
      </c>
      <c r="BK189" s="145">
        <f t="shared" si="19"/>
        <v>0</v>
      </c>
      <c r="BL189" s="13" t="s">
        <v>141</v>
      </c>
      <c r="BM189" s="143" t="s">
        <v>371</v>
      </c>
    </row>
    <row r="190" spans="2:65" s="1" customFormat="1" ht="24.15" customHeight="1">
      <c r="B190" s="131"/>
      <c r="C190" s="132" t="s">
        <v>372</v>
      </c>
      <c r="D190" s="132" t="s">
        <v>118</v>
      </c>
      <c r="E190" s="133" t="s">
        <v>373</v>
      </c>
      <c r="F190" s="134" t="s">
        <v>374</v>
      </c>
      <c r="G190" s="135" t="s">
        <v>128</v>
      </c>
      <c r="H190" s="136">
        <v>145</v>
      </c>
      <c r="I190" s="137"/>
      <c r="J190" s="136">
        <f t="shared" si="10"/>
        <v>0</v>
      </c>
      <c r="K190" s="138"/>
      <c r="L190" s="28"/>
      <c r="M190" s="139" t="s">
        <v>1</v>
      </c>
      <c r="N190" s="140" t="s">
        <v>41</v>
      </c>
      <c r="P190" s="141">
        <f t="shared" si="11"/>
        <v>0</v>
      </c>
      <c r="Q190" s="141">
        <v>0</v>
      </c>
      <c r="R190" s="141">
        <f t="shared" si="12"/>
        <v>0</v>
      </c>
      <c r="S190" s="141">
        <v>0</v>
      </c>
      <c r="T190" s="142">
        <f t="shared" si="13"/>
        <v>0</v>
      </c>
      <c r="AR190" s="143" t="s">
        <v>137</v>
      </c>
      <c r="AT190" s="143" t="s">
        <v>118</v>
      </c>
      <c r="AU190" s="143" t="s">
        <v>123</v>
      </c>
      <c r="AY190" s="13" t="s">
        <v>114</v>
      </c>
      <c r="BE190" s="144">
        <f t="shared" si="14"/>
        <v>0</v>
      </c>
      <c r="BF190" s="144">
        <f t="shared" si="15"/>
        <v>0</v>
      </c>
      <c r="BG190" s="144">
        <f t="shared" si="16"/>
        <v>0</v>
      </c>
      <c r="BH190" s="144">
        <f t="shared" si="17"/>
        <v>0</v>
      </c>
      <c r="BI190" s="144">
        <f t="shared" si="18"/>
        <v>0</v>
      </c>
      <c r="BJ190" s="13" t="s">
        <v>123</v>
      </c>
      <c r="BK190" s="145">
        <f t="shared" si="19"/>
        <v>0</v>
      </c>
      <c r="BL190" s="13" t="s">
        <v>137</v>
      </c>
      <c r="BM190" s="143" t="s">
        <v>375</v>
      </c>
    </row>
    <row r="191" spans="2:65" s="1" customFormat="1" ht="21.75" customHeight="1">
      <c r="B191" s="131"/>
      <c r="C191" s="146" t="s">
        <v>376</v>
      </c>
      <c r="D191" s="146" t="s">
        <v>130</v>
      </c>
      <c r="E191" s="147" t="s">
        <v>377</v>
      </c>
      <c r="F191" s="148" t="s">
        <v>378</v>
      </c>
      <c r="G191" s="149" t="s">
        <v>128</v>
      </c>
      <c r="H191" s="150">
        <v>130</v>
      </c>
      <c r="I191" s="151"/>
      <c r="J191" s="150">
        <f t="shared" si="10"/>
        <v>0</v>
      </c>
      <c r="K191" s="152"/>
      <c r="L191" s="153"/>
      <c r="M191" s="154" t="s">
        <v>1</v>
      </c>
      <c r="N191" s="155" t="s">
        <v>41</v>
      </c>
      <c r="P191" s="141">
        <f t="shared" si="11"/>
        <v>0</v>
      </c>
      <c r="Q191" s="141">
        <v>2.0000000000000001E-4</v>
      </c>
      <c r="R191" s="141">
        <f t="shared" si="12"/>
        <v>2.6000000000000002E-2</v>
      </c>
      <c r="S191" s="141">
        <v>0</v>
      </c>
      <c r="T191" s="142">
        <f t="shared" si="13"/>
        <v>0</v>
      </c>
      <c r="AR191" s="143" t="s">
        <v>141</v>
      </c>
      <c r="AT191" s="143" t="s">
        <v>130</v>
      </c>
      <c r="AU191" s="143" t="s">
        <v>123</v>
      </c>
      <c r="AY191" s="13" t="s">
        <v>114</v>
      </c>
      <c r="BE191" s="144">
        <f t="shared" si="14"/>
        <v>0</v>
      </c>
      <c r="BF191" s="144">
        <f t="shared" si="15"/>
        <v>0</v>
      </c>
      <c r="BG191" s="144">
        <f t="shared" si="16"/>
        <v>0</v>
      </c>
      <c r="BH191" s="144">
        <f t="shared" si="17"/>
        <v>0</v>
      </c>
      <c r="BI191" s="144">
        <f t="shared" si="18"/>
        <v>0</v>
      </c>
      <c r="BJ191" s="13" t="s">
        <v>123</v>
      </c>
      <c r="BK191" s="145">
        <f t="shared" si="19"/>
        <v>0</v>
      </c>
      <c r="BL191" s="13" t="s">
        <v>141</v>
      </c>
      <c r="BM191" s="143" t="s">
        <v>379</v>
      </c>
    </row>
    <row r="192" spans="2:65" s="1" customFormat="1" ht="24.15" customHeight="1">
      <c r="B192" s="131"/>
      <c r="C192" s="146" t="s">
        <v>380</v>
      </c>
      <c r="D192" s="146" t="s">
        <v>130</v>
      </c>
      <c r="E192" s="147" t="s">
        <v>381</v>
      </c>
      <c r="F192" s="148" t="s">
        <v>382</v>
      </c>
      <c r="G192" s="149" t="s">
        <v>128</v>
      </c>
      <c r="H192" s="150">
        <v>115</v>
      </c>
      <c r="I192" s="151"/>
      <c r="J192" s="150">
        <f t="shared" si="10"/>
        <v>0</v>
      </c>
      <c r="K192" s="152"/>
      <c r="L192" s="153"/>
      <c r="M192" s="154" t="s">
        <v>1</v>
      </c>
      <c r="N192" s="155" t="s">
        <v>41</v>
      </c>
      <c r="P192" s="141">
        <f t="shared" si="11"/>
        <v>0</v>
      </c>
      <c r="Q192" s="141">
        <v>2.0000000000000001E-4</v>
      </c>
      <c r="R192" s="141">
        <f t="shared" si="12"/>
        <v>2.3E-2</v>
      </c>
      <c r="S192" s="141">
        <v>0</v>
      </c>
      <c r="T192" s="142">
        <f t="shared" si="13"/>
        <v>0</v>
      </c>
      <c r="AR192" s="143" t="s">
        <v>141</v>
      </c>
      <c r="AT192" s="143" t="s">
        <v>130</v>
      </c>
      <c r="AU192" s="143" t="s">
        <v>123</v>
      </c>
      <c r="AY192" s="13" t="s">
        <v>114</v>
      </c>
      <c r="BE192" s="144">
        <f t="shared" si="14"/>
        <v>0</v>
      </c>
      <c r="BF192" s="144">
        <f t="shared" si="15"/>
        <v>0</v>
      </c>
      <c r="BG192" s="144">
        <f t="shared" si="16"/>
        <v>0</v>
      </c>
      <c r="BH192" s="144">
        <f t="shared" si="17"/>
        <v>0</v>
      </c>
      <c r="BI192" s="144">
        <f t="shared" si="18"/>
        <v>0</v>
      </c>
      <c r="BJ192" s="13" t="s">
        <v>123</v>
      </c>
      <c r="BK192" s="145">
        <f t="shared" si="19"/>
        <v>0</v>
      </c>
      <c r="BL192" s="13" t="s">
        <v>141</v>
      </c>
      <c r="BM192" s="143" t="s">
        <v>383</v>
      </c>
    </row>
    <row r="193" spans="2:65" s="1" customFormat="1" ht="24.15" customHeight="1">
      <c r="B193" s="131"/>
      <c r="C193" s="132" t="s">
        <v>384</v>
      </c>
      <c r="D193" s="132" t="s">
        <v>118</v>
      </c>
      <c r="E193" s="133" t="s">
        <v>385</v>
      </c>
      <c r="F193" s="134" t="s">
        <v>386</v>
      </c>
      <c r="G193" s="135" t="s">
        <v>128</v>
      </c>
      <c r="H193" s="136">
        <v>205</v>
      </c>
      <c r="I193" s="137"/>
      <c r="J193" s="136">
        <f t="shared" ref="J193:J196" si="20">ROUND(I193*H193,3)</f>
        <v>0</v>
      </c>
      <c r="K193" s="138"/>
      <c r="L193" s="28"/>
      <c r="M193" s="139" t="s">
        <v>1</v>
      </c>
      <c r="N193" s="140" t="s">
        <v>41</v>
      </c>
      <c r="P193" s="141">
        <f t="shared" ref="P193:P196" si="21">O193*H193</f>
        <v>0</v>
      </c>
      <c r="Q193" s="141">
        <v>0</v>
      </c>
      <c r="R193" s="141">
        <f t="shared" ref="R193:R196" si="22">Q193*H193</f>
        <v>0</v>
      </c>
      <c r="S193" s="141">
        <v>0</v>
      </c>
      <c r="T193" s="142">
        <f t="shared" ref="T193:T196" si="23">S193*H193</f>
        <v>0</v>
      </c>
      <c r="AR193" s="143" t="s">
        <v>137</v>
      </c>
      <c r="AT193" s="143" t="s">
        <v>118</v>
      </c>
      <c r="AU193" s="143" t="s">
        <v>123</v>
      </c>
      <c r="AY193" s="13" t="s">
        <v>114</v>
      </c>
      <c r="BE193" s="144">
        <f t="shared" si="14"/>
        <v>0</v>
      </c>
      <c r="BF193" s="144">
        <f t="shared" si="15"/>
        <v>0</v>
      </c>
      <c r="BG193" s="144">
        <f t="shared" si="16"/>
        <v>0</v>
      </c>
      <c r="BH193" s="144">
        <f t="shared" si="17"/>
        <v>0</v>
      </c>
      <c r="BI193" s="144">
        <f t="shared" si="18"/>
        <v>0</v>
      </c>
      <c r="BJ193" s="13" t="s">
        <v>123</v>
      </c>
      <c r="BK193" s="145">
        <f t="shared" si="19"/>
        <v>0</v>
      </c>
      <c r="BL193" s="13" t="s">
        <v>137</v>
      </c>
      <c r="BM193" s="143" t="s">
        <v>387</v>
      </c>
    </row>
    <row r="194" spans="2:65" s="1" customFormat="1" ht="21.75" customHeight="1">
      <c r="B194" s="131"/>
      <c r="C194" s="146" t="s">
        <v>388</v>
      </c>
      <c r="D194" s="146" t="s">
        <v>130</v>
      </c>
      <c r="E194" s="147" t="s">
        <v>389</v>
      </c>
      <c r="F194" s="148" t="s">
        <v>390</v>
      </c>
      <c r="G194" s="149" t="s">
        <v>128</v>
      </c>
      <c r="H194" s="150">
        <v>205</v>
      </c>
      <c r="I194" s="151"/>
      <c r="J194" s="150">
        <f t="shared" si="20"/>
        <v>0</v>
      </c>
      <c r="K194" s="152"/>
      <c r="L194" s="153"/>
      <c r="M194" s="154" t="s">
        <v>1</v>
      </c>
      <c r="N194" s="155" t="s">
        <v>41</v>
      </c>
      <c r="P194" s="141">
        <f t="shared" si="21"/>
        <v>0</v>
      </c>
      <c r="Q194" s="141">
        <v>2.4000000000000001E-4</v>
      </c>
      <c r="R194" s="141">
        <f t="shared" si="22"/>
        <v>4.9200000000000001E-2</v>
      </c>
      <c r="S194" s="141">
        <v>0</v>
      </c>
      <c r="T194" s="142">
        <f t="shared" si="23"/>
        <v>0</v>
      </c>
      <c r="AR194" s="143" t="s">
        <v>141</v>
      </c>
      <c r="AT194" s="143" t="s">
        <v>130</v>
      </c>
      <c r="AU194" s="143" t="s">
        <v>123</v>
      </c>
      <c r="AY194" s="13" t="s">
        <v>114</v>
      </c>
      <c r="BE194" s="144">
        <f t="shared" si="14"/>
        <v>0</v>
      </c>
      <c r="BF194" s="144">
        <f t="shared" si="15"/>
        <v>0</v>
      </c>
      <c r="BG194" s="144">
        <f t="shared" si="16"/>
        <v>0</v>
      </c>
      <c r="BH194" s="144">
        <f t="shared" si="17"/>
        <v>0</v>
      </c>
      <c r="BI194" s="144">
        <f t="shared" si="18"/>
        <v>0</v>
      </c>
      <c r="BJ194" s="13" t="s">
        <v>123</v>
      </c>
      <c r="BK194" s="145">
        <f t="shared" si="19"/>
        <v>0</v>
      </c>
      <c r="BL194" s="13" t="s">
        <v>141</v>
      </c>
      <c r="BM194" s="143" t="s">
        <v>391</v>
      </c>
    </row>
    <row r="195" spans="2:65" s="1" customFormat="1" ht="24.15" customHeight="1">
      <c r="B195" s="131"/>
      <c r="C195" s="132" t="s">
        <v>7</v>
      </c>
      <c r="D195" s="132" t="s">
        <v>118</v>
      </c>
      <c r="E195" s="133" t="s">
        <v>392</v>
      </c>
      <c r="F195" s="134" t="s">
        <v>393</v>
      </c>
      <c r="G195" s="135" t="s">
        <v>128</v>
      </c>
      <c r="H195" s="136">
        <v>65</v>
      </c>
      <c r="I195" s="137"/>
      <c r="J195" s="136">
        <f t="shared" si="20"/>
        <v>0</v>
      </c>
      <c r="K195" s="138"/>
      <c r="L195" s="28"/>
      <c r="M195" s="139" t="s">
        <v>1</v>
      </c>
      <c r="N195" s="140" t="s">
        <v>41</v>
      </c>
      <c r="P195" s="141">
        <f t="shared" si="21"/>
        <v>0</v>
      </c>
      <c r="Q195" s="141">
        <v>0</v>
      </c>
      <c r="R195" s="141">
        <f t="shared" si="22"/>
        <v>0</v>
      </c>
      <c r="S195" s="141">
        <v>0</v>
      </c>
      <c r="T195" s="142">
        <f t="shared" si="23"/>
        <v>0</v>
      </c>
      <c r="AR195" s="143" t="s">
        <v>137</v>
      </c>
      <c r="AT195" s="143" t="s">
        <v>118</v>
      </c>
      <c r="AU195" s="143" t="s">
        <v>123</v>
      </c>
      <c r="AY195" s="13" t="s">
        <v>114</v>
      </c>
      <c r="BE195" s="144">
        <f t="shared" si="14"/>
        <v>0</v>
      </c>
      <c r="BF195" s="144">
        <f t="shared" si="15"/>
        <v>0</v>
      </c>
      <c r="BG195" s="144">
        <f t="shared" si="16"/>
        <v>0</v>
      </c>
      <c r="BH195" s="144">
        <f t="shared" si="17"/>
        <v>0</v>
      </c>
      <c r="BI195" s="144">
        <f t="shared" si="18"/>
        <v>0</v>
      </c>
      <c r="BJ195" s="13" t="s">
        <v>123</v>
      </c>
      <c r="BK195" s="145">
        <f t="shared" si="19"/>
        <v>0</v>
      </c>
      <c r="BL195" s="13" t="s">
        <v>137</v>
      </c>
      <c r="BM195" s="143" t="s">
        <v>394</v>
      </c>
    </row>
    <row r="196" spans="2:65" s="1" customFormat="1" ht="21.75" customHeight="1">
      <c r="B196" s="131"/>
      <c r="C196" s="146" t="s">
        <v>395</v>
      </c>
      <c r="D196" s="146" t="s">
        <v>130</v>
      </c>
      <c r="E196" s="147" t="s">
        <v>396</v>
      </c>
      <c r="F196" s="148" t="s">
        <v>397</v>
      </c>
      <c r="G196" s="149" t="s">
        <v>128</v>
      </c>
      <c r="H196" s="150">
        <v>65</v>
      </c>
      <c r="I196" s="151"/>
      <c r="J196" s="150">
        <f t="shared" si="20"/>
        <v>0</v>
      </c>
      <c r="K196" s="152"/>
      <c r="L196" s="153"/>
      <c r="M196" s="154" t="s">
        <v>1</v>
      </c>
      <c r="N196" s="155" t="s">
        <v>41</v>
      </c>
      <c r="P196" s="141">
        <f t="shared" si="21"/>
        <v>0</v>
      </c>
      <c r="Q196" s="141">
        <v>3.8000000000000002E-4</v>
      </c>
      <c r="R196" s="141">
        <f t="shared" si="22"/>
        <v>2.47E-2</v>
      </c>
      <c r="S196" s="141">
        <v>0</v>
      </c>
      <c r="T196" s="142">
        <f t="shared" si="23"/>
        <v>0</v>
      </c>
      <c r="AR196" s="143" t="s">
        <v>141</v>
      </c>
      <c r="AT196" s="143" t="s">
        <v>130</v>
      </c>
      <c r="AU196" s="143" t="s">
        <v>123</v>
      </c>
      <c r="AY196" s="13" t="s">
        <v>114</v>
      </c>
      <c r="BE196" s="144">
        <f t="shared" si="14"/>
        <v>0</v>
      </c>
      <c r="BF196" s="144">
        <f t="shared" si="15"/>
        <v>0</v>
      </c>
      <c r="BG196" s="144">
        <f t="shared" si="16"/>
        <v>0</v>
      </c>
      <c r="BH196" s="144">
        <f t="shared" si="17"/>
        <v>0</v>
      </c>
      <c r="BI196" s="144">
        <f t="shared" si="18"/>
        <v>0</v>
      </c>
      <c r="BJ196" s="13" t="s">
        <v>123</v>
      </c>
      <c r="BK196" s="145">
        <f t="shared" si="19"/>
        <v>0</v>
      </c>
      <c r="BL196" s="13" t="s">
        <v>141</v>
      </c>
      <c r="BM196" s="143" t="s">
        <v>398</v>
      </c>
    </row>
    <row r="197" spans="2:65" s="11" customFormat="1" ht="22.75" customHeight="1">
      <c r="B197" s="119"/>
      <c r="D197" s="120" t="s">
        <v>74</v>
      </c>
      <c r="E197" s="129" t="s">
        <v>399</v>
      </c>
      <c r="F197" s="129" t="s">
        <v>400</v>
      </c>
      <c r="I197" s="122"/>
      <c r="J197" s="130">
        <f>BK197</f>
        <v>0</v>
      </c>
      <c r="L197" s="119"/>
      <c r="M197" s="124"/>
      <c r="P197" s="125">
        <f>SUM(P198:P209)</f>
        <v>0</v>
      </c>
      <c r="R197" s="125">
        <f>SUM(R198:R209)</f>
        <v>1.417E-2</v>
      </c>
      <c r="T197" s="126">
        <f>SUM(T198:T209)</f>
        <v>0</v>
      </c>
      <c r="AR197" s="120" t="s">
        <v>132</v>
      </c>
      <c r="AT197" s="127" t="s">
        <v>74</v>
      </c>
      <c r="AU197" s="127" t="s">
        <v>83</v>
      </c>
      <c r="AY197" s="120" t="s">
        <v>114</v>
      </c>
      <c r="BK197" s="128">
        <f>SUM(BK198:BK209)</f>
        <v>0</v>
      </c>
    </row>
    <row r="198" spans="2:65" s="1" customFormat="1" ht="16.5" customHeight="1">
      <c r="B198" s="131"/>
      <c r="C198" s="132" t="s">
        <v>401</v>
      </c>
      <c r="D198" s="132" t="s">
        <v>118</v>
      </c>
      <c r="E198" s="133" t="s">
        <v>402</v>
      </c>
      <c r="F198" s="134" t="s">
        <v>403</v>
      </c>
      <c r="G198" s="135" t="s">
        <v>121</v>
      </c>
      <c r="H198" s="136">
        <v>2</v>
      </c>
      <c r="I198" s="137"/>
      <c r="J198" s="136">
        <f t="shared" ref="J198:J209" si="24">ROUND(I198*H198,3)</f>
        <v>0</v>
      </c>
      <c r="K198" s="138"/>
      <c r="L198" s="28"/>
      <c r="M198" s="139" t="s">
        <v>1</v>
      </c>
      <c r="N198" s="140" t="s">
        <v>41</v>
      </c>
      <c r="P198" s="141">
        <f t="shared" ref="P198:P209" si="25">O198*H198</f>
        <v>0</v>
      </c>
      <c r="Q198" s="141">
        <v>0</v>
      </c>
      <c r="R198" s="141">
        <f t="shared" ref="R198:R209" si="26">Q198*H198</f>
        <v>0</v>
      </c>
      <c r="S198" s="141">
        <v>0</v>
      </c>
      <c r="T198" s="142">
        <f t="shared" ref="T198:T209" si="27">S198*H198</f>
        <v>0</v>
      </c>
      <c r="AR198" s="143" t="s">
        <v>137</v>
      </c>
      <c r="AT198" s="143" t="s">
        <v>118</v>
      </c>
      <c r="AU198" s="143" t="s">
        <v>123</v>
      </c>
      <c r="AY198" s="13" t="s">
        <v>114</v>
      </c>
      <c r="BE198" s="144">
        <f t="shared" ref="BE198:BE209" si="28">IF(N198="základná",J198,0)</f>
        <v>0</v>
      </c>
      <c r="BF198" s="144">
        <f t="shared" ref="BF198:BF209" si="29">IF(N198="znížená",J198,0)</f>
        <v>0</v>
      </c>
      <c r="BG198" s="144">
        <f t="shared" ref="BG198:BG209" si="30">IF(N198="zákl. prenesená",J198,0)</f>
        <v>0</v>
      </c>
      <c r="BH198" s="144">
        <f t="shared" ref="BH198:BH209" si="31">IF(N198="zníž. prenesená",J198,0)</f>
        <v>0</v>
      </c>
      <c r="BI198" s="144">
        <f t="shared" ref="BI198:BI209" si="32">IF(N198="nulová",J198,0)</f>
        <v>0</v>
      </c>
      <c r="BJ198" s="13" t="s">
        <v>123</v>
      </c>
      <c r="BK198" s="145">
        <f t="shared" ref="BK198:BK209" si="33">ROUND(I198*H198,3)</f>
        <v>0</v>
      </c>
      <c r="BL198" s="13" t="s">
        <v>137</v>
      </c>
      <c r="BM198" s="143" t="s">
        <v>404</v>
      </c>
    </row>
    <row r="199" spans="2:65" s="1" customFormat="1" ht="16.5" customHeight="1">
      <c r="B199" s="131"/>
      <c r="C199" s="146" t="s">
        <v>405</v>
      </c>
      <c r="D199" s="146" t="s">
        <v>130</v>
      </c>
      <c r="E199" s="147" t="s">
        <v>406</v>
      </c>
      <c r="F199" s="148" t="s">
        <v>407</v>
      </c>
      <c r="G199" s="149" t="s">
        <v>121</v>
      </c>
      <c r="H199" s="150">
        <v>2</v>
      </c>
      <c r="I199" s="151"/>
      <c r="J199" s="150">
        <f t="shared" si="24"/>
        <v>0</v>
      </c>
      <c r="K199" s="152"/>
      <c r="L199" s="153"/>
      <c r="M199" s="154" t="s">
        <v>1</v>
      </c>
      <c r="N199" s="155" t="s">
        <v>41</v>
      </c>
      <c r="P199" s="141">
        <f t="shared" si="25"/>
        <v>0</v>
      </c>
      <c r="Q199" s="141">
        <v>7.5000000000000002E-4</v>
      </c>
      <c r="R199" s="141">
        <f t="shared" si="26"/>
        <v>1.5E-3</v>
      </c>
      <c r="S199" s="141">
        <v>0</v>
      </c>
      <c r="T199" s="142">
        <f t="shared" si="27"/>
        <v>0</v>
      </c>
      <c r="AR199" s="143" t="s">
        <v>141</v>
      </c>
      <c r="AT199" s="143" t="s">
        <v>130</v>
      </c>
      <c r="AU199" s="143" t="s">
        <v>123</v>
      </c>
      <c r="AY199" s="13" t="s">
        <v>114</v>
      </c>
      <c r="BE199" s="144">
        <f t="shared" si="28"/>
        <v>0</v>
      </c>
      <c r="BF199" s="144">
        <f t="shared" si="29"/>
        <v>0</v>
      </c>
      <c r="BG199" s="144">
        <f t="shared" si="30"/>
        <v>0</v>
      </c>
      <c r="BH199" s="144">
        <f t="shared" si="31"/>
        <v>0</v>
      </c>
      <c r="BI199" s="144">
        <f t="shared" si="32"/>
        <v>0</v>
      </c>
      <c r="BJ199" s="13" t="s">
        <v>123</v>
      </c>
      <c r="BK199" s="145">
        <f t="shared" si="33"/>
        <v>0</v>
      </c>
      <c r="BL199" s="13" t="s">
        <v>141</v>
      </c>
      <c r="BM199" s="143" t="s">
        <v>408</v>
      </c>
    </row>
    <row r="200" spans="2:65" s="1" customFormat="1" ht="16.5" customHeight="1">
      <c r="B200" s="131"/>
      <c r="C200" s="132" t="s">
        <v>409</v>
      </c>
      <c r="D200" s="132" t="s">
        <v>118</v>
      </c>
      <c r="E200" s="133" t="s">
        <v>410</v>
      </c>
      <c r="F200" s="134" t="s">
        <v>411</v>
      </c>
      <c r="G200" s="135" t="s">
        <v>121</v>
      </c>
      <c r="H200" s="136">
        <v>2</v>
      </c>
      <c r="I200" s="137"/>
      <c r="J200" s="136">
        <f t="shared" si="24"/>
        <v>0</v>
      </c>
      <c r="K200" s="138"/>
      <c r="L200" s="28"/>
      <c r="M200" s="139" t="s">
        <v>1</v>
      </c>
      <c r="N200" s="140" t="s">
        <v>41</v>
      </c>
      <c r="P200" s="141">
        <f t="shared" si="25"/>
        <v>0</v>
      </c>
      <c r="Q200" s="141">
        <v>0</v>
      </c>
      <c r="R200" s="141">
        <f t="shared" si="26"/>
        <v>0</v>
      </c>
      <c r="S200" s="141">
        <v>0</v>
      </c>
      <c r="T200" s="142">
        <f t="shared" si="27"/>
        <v>0</v>
      </c>
      <c r="AR200" s="143" t="s">
        <v>137</v>
      </c>
      <c r="AT200" s="143" t="s">
        <v>118</v>
      </c>
      <c r="AU200" s="143" t="s">
        <v>123</v>
      </c>
      <c r="AY200" s="13" t="s">
        <v>114</v>
      </c>
      <c r="BE200" s="144">
        <f t="shared" si="28"/>
        <v>0</v>
      </c>
      <c r="BF200" s="144">
        <f t="shared" si="29"/>
        <v>0</v>
      </c>
      <c r="BG200" s="144">
        <f t="shared" si="30"/>
        <v>0</v>
      </c>
      <c r="BH200" s="144">
        <f t="shared" si="31"/>
        <v>0</v>
      </c>
      <c r="BI200" s="144">
        <f t="shared" si="32"/>
        <v>0</v>
      </c>
      <c r="BJ200" s="13" t="s">
        <v>123</v>
      </c>
      <c r="BK200" s="145">
        <f t="shared" si="33"/>
        <v>0</v>
      </c>
      <c r="BL200" s="13" t="s">
        <v>137</v>
      </c>
      <c r="BM200" s="143" t="s">
        <v>412</v>
      </c>
    </row>
    <row r="201" spans="2:65" s="1" customFormat="1" ht="16.5" customHeight="1">
      <c r="B201" s="131"/>
      <c r="C201" s="132" t="s">
        <v>413</v>
      </c>
      <c r="D201" s="132" t="s">
        <v>118</v>
      </c>
      <c r="E201" s="133" t="s">
        <v>414</v>
      </c>
      <c r="F201" s="134" t="s">
        <v>415</v>
      </c>
      <c r="G201" s="135" t="s">
        <v>128</v>
      </c>
      <c r="H201" s="136">
        <v>280</v>
      </c>
      <c r="I201" s="137"/>
      <c r="J201" s="136">
        <f t="shared" si="24"/>
        <v>0</v>
      </c>
      <c r="K201" s="138"/>
      <c r="L201" s="28"/>
      <c r="M201" s="139" t="s">
        <v>1</v>
      </c>
      <c r="N201" s="140" t="s">
        <v>41</v>
      </c>
      <c r="P201" s="141">
        <f t="shared" si="25"/>
        <v>0</v>
      </c>
      <c r="Q201" s="141">
        <v>0</v>
      </c>
      <c r="R201" s="141">
        <f t="shared" si="26"/>
        <v>0</v>
      </c>
      <c r="S201" s="141">
        <v>0</v>
      </c>
      <c r="T201" s="142">
        <f t="shared" si="27"/>
        <v>0</v>
      </c>
      <c r="AR201" s="143" t="s">
        <v>137</v>
      </c>
      <c r="AT201" s="143" t="s">
        <v>118</v>
      </c>
      <c r="AU201" s="143" t="s">
        <v>123</v>
      </c>
      <c r="AY201" s="13" t="s">
        <v>114</v>
      </c>
      <c r="BE201" s="144">
        <f t="shared" si="28"/>
        <v>0</v>
      </c>
      <c r="BF201" s="144">
        <f t="shared" si="29"/>
        <v>0</v>
      </c>
      <c r="BG201" s="144">
        <f t="shared" si="30"/>
        <v>0</v>
      </c>
      <c r="BH201" s="144">
        <f t="shared" si="31"/>
        <v>0</v>
      </c>
      <c r="BI201" s="144">
        <f t="shared" si="32"/>
        <v>0</v>
      </c>
      <c r="BJ201" s="13" t="s">
        <v>123</v>
      </c>
      <c r="BK201" s="145">
        <f t="shared" si="33"/>
        <v>0</v>
      </c>
      <c r="BL201" s="13" t="s">
        <v>137</v>
      </c>
      <c r="BM201" s="143" t="s">
        <v>416</v>
      </c>
    </row>
    <row r="202" spans="2:65" s="1" customFormat="1" ht="16.5" customHeight="1">
      <c r="B202" s="131"/>
      <c r="C202" s="146" t="s">
        <v>417</v>
      </c>
      <c r="D202" s="146" t="s">
        <v>130</v>
      </c>
      <c r="E202" s="147" t="s">
        <v>418</v>
      </c>
      <c r="F202" s="148" t="s">
        <v>419</v>
      </c>
      <c r="G202" s="149" t="s">
        <v>128</v>
      </c>
      <c r="H202" s="150">
        <v>280</v>
      </c>
      <c r="I202" s="151"/>
      <c r="J202" s="150">
        <f t="shared" si="24"/>
        <v>0</v>
      </c>
      <c r="K202" s="152"/>
      <c r="L202" s="153"/>
      <c r="M202" s="154" t="s">
        <v>1</v>
      </c>
      <c r="N202" s="155" t="s">
        <v>41</v>
      </c>
      <c r="P202" s="141">
        <f t="shared" si="25"/>
        <v>0</v>
      </c>
      <c r="Q202" s="141">
        <v>4.0000000000000003E-5</v>
      </c>
      <c r="R202" s="141">
        <f t="shared" si="26"/>
        <v>1.1200000000000002E-2</v>
      </c>
      <c r="S202" s="141">
        <v>0</v>
      </c>
      <c r="T202" s="142">
        <f t="shared" si="27"/>
        <v>0</v>
      </c>
      <c r="AR202" s="143" t="s">
        <v>141</v>
      </c>
      <c r="AT202" s="143" t="s">
        <v>130</v>
      </c>
      <c r="AU202" s="143" t="s">
        <v>123</v>
      </c>
      <c r="AY202" s="13" t="s">
        <v>114</v>
      </c>
      <c r="BE202" s="144">
        <f t="shared" si="28"/>
        <v>0</v>
      </c>
      <c r="BF202" s="144">
        <f t="shared" si="29"/>
        <v>0</v>
      </c>
      <c r="BG202" s="144">
        <f t="shared" si="30"/>
        <v>0</v>
      </c>
      <c r="BH202" s="144">
        <f t="shared" si="31"/>
        <v>0</v>
      </c>
      <c r="BI202" s="144">
        <f t="shared" si="32"/>
        <v>0</v>
      </c>
      <c r="BJ202" s="13" t="s">
        <v>123</v>
      </c>
      <c r="BK202" s="145">
        <f t="shared" si="33"/>
        <v>0</v>
      </c>
      <c r="BL202" s="13" t="s">
        <v>141</v>
      </c>
      <c r="BM202" s="143" t="s">
        <v>420</v>
      </c>
    </row>
    <row r="203" spans="2:65" s="1" customFormat="1" ht="16.5" customHeight="1">
      <c r="B203" s="131"/>
      <c r="C203" s="132" t="s">
        <v>421</v>
      </c>
      <c r="D203" s="132" t="s">
        <v>118</v>
      </c>
      <c r="E203" s="133" t="s">
        <v>422</v>
      </c>
      <c r="F203" s="134" t="s">
        <v>423</v>
      </c>
      <c r="G203" s="135" t="s">
        <v>121</v>
      </c>
      <c r="H203" s="136">
        <v>2</v>
      </c>
      <c r="I203" s="137"/>
      <c r="J203" s="136">
        <f t="shared" si="24"/>
        <v>0</v>
      </c>
      <c r="K203" s="138"/>
      <c r="L203" s="28"/>
      <c r="M203" s="139" t="s">
        <v>1</v>
      </c>
      <c r="N203" s="140" t="s">
        <v>41</v>
      </c>
      <c r="P203" s="141">
        <f t="shared" si="25"/>
        <v>0</v>
      </c>
      <c r="Q203" s="141">
        <v>0</v>
      </c>
      <c r="R203" s="141">
        <f t="shared" si="26"/>
        <v>0</v>
      </c>
      <c r="S203" s="141">
        <v>0</v>
      </c>
      <c r="T203" s="142">
        <f t="shared" si="27"/>
        <v>0</v>
      </c>
      <c r="AR203" s="143" t="s">
        <v>137</v>
      </c>
      <c r="AT203" s="143" t="s">
        <v>118</v>
      </c>
      <c r="AU203" s="143" t="s">
        <v>123</v>
      </c>
      <c r="AY203" s="13" t="s">
        <v>114</v>
      </c>
      <c r="BE203" s="144">
        <f t="shared" si="28"/>
        <v>0</v>
      </c>
      <c r="BF203" s="144">
        <f t="shared" si="29"/>
        <v>0</v>
      </c>
      <c r="BG203" s="144">
        <f t="shared" si="30"/>
        <v>0</v>
      </c>
      <c r="BH203" s="144">
        <f t="shared" si="31"/>
        <v>0</v>
      </c>
      <c r="BI203" s="144">
        <f t="shared" si="32"/>
        <v>0</v>
      </c>
      <c r="BJ203" s="13" t="s">
        <v>123</v>
      </c>
      <c r="BK203" s="145">
        <f t="shared" si="33"/>
        <v>0</v>
      </c>
      <c r="BL203" s="13" t="s">
        <v>137</v>
      </c>
      <c r="BM203" s="143" t="s">
        <v>424</v>
      </c>
    </row>
    <row r="204" spans="2:65" s="1" customFormat="1" ht="16.5" customHeight="1">
      <c r="B204" s="131"/>
      <c r="C204" s="132" t="s">
        <v>425</v>
      </c>
      <c r="D204" s="132" t="s">
        <v>118</v>
      </c>
      <c r="E204" s="133" t="s">
        <v>426</v>
      </c>
      <c r="F204" s="134" t="s">
        <v>427</v>
      </c>
      <c r="G204" s="135" t="s">
        <v>121</v>
      </c>
      <c r="H204" s="136">
        <v>4</v>
      </c>
      <c r="I204" s="137"/>
      <c r="J204" s="136">
        <f t="shared" si="24"/>
        <v>0</v>
      </c>
      <c r="K204" s="138"/>
      <c r="L204" s="28"/>
      <c r="M204" s="139" t="s">
        <v>1</v>
      </c>
      <c r="N204" s="140" t="s">
        <v>41</v>
      </c>
      <c r="P204" s="141">
        <f t="shared" si="25"/>
        <v>0</v>
      </c>
      <c r="Q204" s="141">
        <v>0</v>
      </c>
      <c r="R204" s="141">
        <f t="shared" si="26"/>
        <v>0</v>
      </c>
      <c r="S204" s="141">
        <v>0</v>
      </c>
      <c r="T204" s="142">
        <f t="shared" si="27"/>
        <v>0</v>
      </c>
      <c r="AR204" s="143" t="s">
        <v>137</v>
      </c>
      <c r="AT204" s="143" t="s">
        <v>118</v>
      </c>
      <c r="AU204" s="143" t="s">
        <v>123</v>
      </c>
      <c r="AY204" s="13" t="s">
        <v>114</v>
      </c>
      <c r="BE204" s="144">
        <f t="shared" si="28"/>
        <v>0</v>
      </c>
      <c r="BF204" s="144">
        <f t="shared" si="29"/>
        <v>0</v>
      </c>
      <c r="BG204" s="144">
        <f t="shared" si="30"/>
        <v>0</v>
      </c>
      <c r="BH204" s="144">
        <f t="shared" si="31"/>
        <v>0</v>
      </c>
      <c r="BI204" s="144">
        <f t="shared" si="32"/>
        <v>0</v>
      </c>
      <c r="BJ204" s="13" t="s">
        <v>123</v>
      </c>
      <c r="BK204" s="145">
        <f t="shared" si="33"/>
        <v>0</v>
      </c>
      <c r="BL204" s="13" t="s">
        <v>137</v>
      </c>
      <c r="BM204" s="143" t="s">
        <v>428</v>
      </c>
    </row>
    <row r="205" spans="2:65" s="1" customFormat="1" ht="16.5" customHeight="1">
      <c r="B205" s="131"/>
      <c r="C205" s="132" t="s">
        <v>429</v>
      </c>
      <c r="D205" s="132" t="s">
        <v>118</v>
      </c>
      <c r="E205" s="133" t="s">
        <v>430</v>
      </c>
      <c r="F205" s="134" t="s">
        <v>431</v>
      </c>
      <c r="G205" s="135" t="s">
        <v>121</v>
      </c>
      <c r="H205" s="136">
        <v>2</v>
      </c>
      <c r="I205" s="137"/>
      <c r="J205" s="136">
        <f t="shared" si="24"/>
        <v>0</v>
      </c>
      <c r="K205" s="138"/>
      <c r="L205" s="28"/>
      <c r="M205" s="139" t="s">
        <v>1</v>
      </c>
      <c r="N205" s="140" t="s">
        <v>41</v>
      </c>
      <c r="P205" s="141">
        <f t="shared" si="25"/>
        <v>0</v>
      </c>
      <c r="Q205" s="141">
        <v>0</v>
      </c>
      <c r="R205" s="141">
        <f t="shared" si="26"/>
        <v>0</v>
      </c>
      <c r="S205" s="141">
        <v>0</v>
      </c>
      <c r="T205" s="142">
        <f t="shared" si="27"/>
        <v>0</v>
      </c>
      <c r="AR205" s="143" t="s">
        <v>137</v>
      </c>
      <c r="AT205" s="143" t="s">
        <v>118</v>
      </c>
      <c r="AU205" s="143" t="s">
        <v>123</v>
      </c>
      <c r="AY205" s="13" t="s">
        <v>114</v>
      </c>
      <c r="BE205" s="144">
        <f t="shared" si="28"/>
        <v>0</v>
      </c>
      <c r="BF205" s="144">
        <f t="shared" si="29"/>
        <v>0</v>
      </c>
      <c r="BG205" s="144">
        <f t="shared" si="30"/>
        <v>0</v>
      </c>
      <c r="BH205" s="144">
        <f t="shared" si="31"/>
        <v>0</v>
      </c>
      <c r="BI205" s="144">
        <f t="shared" si="32"/>
        <v>0</v>
      </c>
      <c r="BJ205" s="13" t="s">
        <v>123</v>
      </c>
      <c r="BK205" s="145">
        <f t="shared" si="33"/>
        <v>0</v>
      </c>
      <c r="BL205" s="13" t="s">
        <v>137</v>
      </c>
      <c r="BM205" s="143" t="s">
        <v>432</v>
      </c>
    </row>
    <row r="206" spans="2:65" s="1" customFormat="1" ht="16.5" customHeight="1">
      <c r="B206" s="131"/>
      <c r="C206" s="132" t="s">
        <v>433</v>
      </c>
      <c r="D206" s="132" t="s">
        <v>118</v>
      </c>
      <c r="E206" s="133" t="s">
        <v>434</v>
      </c>
      <c r="F206" s="134" t="s">
        <v>435</v>
      </c>
      <c r="G206" s="135" t="s">
        <v>121</v>
      </c>
      <c r="H206" s="136">
        <v>1</v>
      </c>
      <c r="I206" s="137"/>
      <c r="J206" s="136">
        <f t="shared" si="24"/>
        <v>0</v>
      </c>
      <c r="K206" s="138"/>
      <c r="L206" s="28"/>
      <c r="M206" s="139" t="s">
        <v>1</v>
      </c>
      <c r="N206" s="140" t="s">
        <v>41</v>
      </c>
      <c r="P206" s="141">
        <f t="shared" si="25"/>
        <v>0</v>
      </c>
      <c r="Q206" s="141">
        <v>0</v>
      </c>
      <c r="R206" s="141">
        <f t="shared" si="26"/>
        <v>0</v>
      </c>
      <c r="S206" s="141">
        <v>0</v>
      </c>
      <c r="T206" s="142">
        <f t="shared" si="27"/>
        <v>0</v>
      </c>
      <c r="AR206" s="143" t="s">
        <v>137</v>
      </c>
      <c r="AT206" s="143" t="s">
        <v>118</v>
      </c>
      <c r="AU206" s="143" t="s">
        <v>123</v>
      </c>
      <c r="AY206" s="13" t="s">
        <v>114</v>
      </c>
      <c r="BE206" s="144">
        <f t="shared" si="28"/>
        <v>0</v>
      </c>
      <c r="BF206" s="144">
        <f t="shared" si="29"/>
        <v>0</v>
      </c>
      <c r="BG206" s="144">
        <f t="shared" si="30"/>
        <v>0</v>
      </c>
      <c r="BH206" s="144">
        <f t="shared" si="31"/>
        <v>0</v>
      </c>
      <c r="BI206" s="144">
        <f t="shared" si="32"/>
        <v>0</v>
      </c>
      <c r="BJ206" s="13" t="s">
        <v>123</v>
      </c>
      <c r="BK206" s="145">
        <f t="shared" si="33"/>
        <v>0</v>
      </c>
      <c r="BL206" s="13" t="s">
        <v>137</v>
      </c>
      <c r="BM206" s="143" t="s">
        <v>436</v>
      </c>
    </row>
    <row r="207" spans="2:65" s="1" customFormat="1" ht="16.5" customHeight="1">
      <c r="B207" s="131"/>
      <c r="C207" s="146" t="s">
        <v>437</v>
      </c>
      <c r="D207" s="146" t="s">
        <v>130</v>
      </c>
      <c r="E207" s="147" t="s">
        <v>438</v>
      </c>
      <c r="F207" s="148" t="s">
        <v>439</v>
      </c>
      <c r="G207" s="149" t="s">
        <v>121</v>
      </c>
      <c r="H207" s="150">
        <v>1</v>
      </c>
      <c r="I207" s="151"/>
      <c r="J207" s="150">
        <f t="shared" si="24"/>
        <v>0</v>
      </c>
      <c r="K207" s="152"/>
      <c r="L207" s="153"/>
      <c r="M207" s="154" t="s">
        <v>1</v>
      </c>
      <c r="N207" s="155" t="s">
        <v>41</v>
      </c>
      <c r="P207" s="141">
        <f t="shared" si="25"/>
        <v>0</v>
      </c>
      <c r="Q207" s="141">
        <v>4.8000000000000001E-4</v>
      </c>
      <c r="R207" s="141">
        <f t="shared" si="26"/>
        <v>4.8000000000000001E-4</v>
      </c>
      <c r="S207" s="141">
        <v>0</v>
      </c>
      <c r="T207" s="142">
        <f t="shared" si="27"/>
        <v>0</v>
      </c>
      <c r="AR207" s="143" t="s">
        <v>141</v>
      </c>
      <c r="AT207" s="143" t="s">
        <v>130</v>
      </c>
      <c r="AU207" s="143" t="s">
        <v>123</v>
      </c>
      <c r="AY207" s="13" t="s">
        <v>114</v>
      </c>
      <c r="BE207" s="144">
        <f t="shared" si="28"/>
        <v>0</v>
      </c>
      <c r="BF207" s="144">
        <f t="shared" si="29"/>
        <v>0</v>
      </c>
      <c r="BG207" s="144">
        <f t="shared" si="30"/>
        <v>0</v>
      </c>
      <c r="BH207" s="144">
        <f t="shared" si="31"/>
        <v>0</v>
      </c>
      <c r="BI207" s="144">
        <f t="shared" si="32"/>
        <v>0</v>
      </c>
      <c r="BJ207" s="13" t="s">
        <v>123</v>
      </c>
      <c r="BK207" s="145">
        <f t="shared" si="33"/>
        <v>0</v>
      </c>
      <c r="BL207" s="13" t="s">
        <v>141</v>
      </c>
      <c r="BM207" s="143" t="s">
        <v>440</v>
      </c>
    </row>
    <row r="208" spans="2:65" s="1" customFormat="1" ht="16.5" customHeight="1">
      <c r="B208" s="131"/>
      <c r="C208" s="132" t="s">
        <v>441</v>
      </c>
      <c r="D208" s="132" t="s">
        <v>118</v>
      </c>
      <c r="E208" s="133" t="s">
        <v>442</v>
      </c>
      <c r="F208" s="134" t="s">
        <v>443</v>
      </c>
      <c r="G208" s="135" t="s">
        <v>121</v>
      </c>
      <c r="H208" s="136">
        <v>3</v>
      </c>
      <c r="I208" s="137"/>
      <c r="J208" s="136">
        <f t="shared" si="24"/>
        <v>0</v>
      </c>
      <c r="K208" s="138"/>
      <c r="L208" s="28"/>
      <c r="M208" s="139" t="s">
        <v>1</v>
      </c>
      <c r="N208" s="140" t="s">
        <v>41</v>
      </c>
      <c r="P208" s="141">
        <f t="shared" si="25"/>
        <v>0</v>
      </c>
      <c r="Q208" s="141">
        <v>0</v>
      </c>
      <c r="R208" s="141">
        <f t="shared" si="26"/>
        <v>0</v>
      </c>
      <c r="S208" s="141">
        <v>0</v>
      </c>
      <c r="T208" s="142">
        <f t="shared" si="27"/>
        <v>0</v>
      </c>
      <c r="AR208" s="143" t="s">
        <v>137</v>
      </c>
      <c r="AT208" s="143" t="s">
        <v>118</v>
      </c>
      <c r="AU208" s="143" t="s">
        <v>123</v>
      </c>
      <c r="AY208" s="13" t="s">
        <v>114</v>
      </c>
      <c r="BE208" s="144">
        <f t="shared" si="28"/>
        <v>0</v>
      </c>
      <c r="BF208" s="144">
        <f t="shared" si="29"/>
        <v>0</v>
      </c>
      <c r="BG208" s="144">
        <f t="shared" si="30"/>
        <v>0</v>
      </c>
      <c r="BH208" s="144">
        <f t="shared" si="31"/>
        <v>0</v>
      </c>
      <c r="BI208" s="144">
        <f t="shared" si="32"/>
        <v>0</v>
      </c>
      <c r="BJ208" s="13" t="s">
        <v>123</v>
      </c>
      <c r="BK208" s="145">
        <f t="shared" si="33"/>
        <v>0</v>
      </c>
      <c r="BL208" s="13" t="s">
        <v>137</v>
      </c>
      <c r="BM208" s="143" t="s">
        <v>444</v>
      </c>
    </row>
    <row r="209" spans="2:65" s="1" customFormat="1" ht="16.5" customHeight="1">
      <c r="B209" s="131"/>
      <c r="C209" s="146" t="s">
        <v>445</v>
      </c>
      <c r="D209" s="146" t="s">
        <v>130</v>
      </c>
      <c r="E209" s="147" t="s">
        <v>446</v>
      </c>
      <c r="F209" s="148" t="s">
        <v>447</v>
      </c>
      <c r="G209" s="149" t="s">
        <v>121</v>
      </c>
      <c r="H209" s="150">
        <v>3</v>
      </c>
      <c r="I209" s="151"/>
      <c r="J209" s="150">
        <f t="shared" si="24"/>
        <v>0</v>
      </c>
      <c r="K209" s="152"/>
      <c r="L209" s="153"/>
      <c r="M209" s="154" t="s">
        <v>1</v>
      </c>
      <c r="N209" s="155" t="s">
        <v>41</v>
      </c>
      <c r="P209" s="141">
        <f t="shared" si="25"/>
        <v>0</v>
      </c>
      <c r="Q209" s="141">
        <v>3.3E-4</v>
      </c>
      <c r="R209" s="141">
        <f t="shared" si="26"/>
        <v>9.8999999999999999E-4</v>
      </c>
      <c r="S209" s="141">
        <v>0</v>
      </c>
      <c r="T209" s="142">
        <f t="shared" si="27"/>
        <v>0</v>
      </c>
      <c r="AR209" s="143" t="s">
        <v>141</v>
      </c>
      <c r="AT209" s="143" t="s">
        <v>130</v>
      </c>
      <c r="AU209" s="143" t="s">
        <v>123</v>
      </c>
      <c r="AY209" s="13" t="s">
        <v>114</v>
      </c>
      <c r="BE209" s="144">
        <f t="shared" si="28"/>
        <v>0</v>
      </c>
      <c r="BF209" s="144">
        <f t="shared" si="29"/>
        <v>0</v>
      </c>
      <c r="BG209" s="144">
        <f t="shared" si="30"/>
        <v>0</v>
      </c>
      <c r="BH209" s="144">
        <f t="shared" si="31"/>
        <v>0</v>
      </c>
      <c r="BI209" s="144">
        <f t="shared" si="32"/>
        <v>0</v>
      </c>
      <c r="BJ209" s="13" t="s">
        <v>123</v>
      </c>
      <c r="BK209" s="145">
        <f t="shared" si="33"/>
        <v>0</v>
      </c>
      <c r="BL209" s="13" t="s">
        <v>141</v>
      </c>
      <c r="BM209" s="143" t="s">
        <v>448</v>
      </c>
    </row>
    <row r="210" spans="2:65" s="11" customFormat="1" ht="22.75" customHeight="1">
      <c r="B210" s="119"/>
      <c r="D210" s="120" t="s">
        <v>74</v>
      </c>
      <c r="E210" s="129" t="s">
        <v>449</v>
      </c>
      <c r="F210" s="129" t="s">
        <v>450</v>
      </c>
      <c r="I210" s="122"/>
      <c r="J210" s="130">
        <f>BK210</f>
        <v>0</v>
      </c>
      <c r="L210" s="119"/>
      <c r="M210" s="124"/>
      <c r="P210" s="125">
        <f>SUM(P211:P216)</f>
        <v>0</v>
      </c>
      <c r="R210" s="125">
        <f>SUM(R211:R216)</f>
        <v>0</v>
      </c>
      <c r="T210" s="126">
        <f>SUM(T211:T216)</f>
        <v>0</v>
      </c>
      <c r="AR210" s="120" t="s">
        <v>132</v>
      </c>
      <c r="AT210" s="127" t="s">
        <v>74</v>
      </c>
      <c r="AU210" s="127" t="s">
        <v>83</v>
      </c>
      <c r="AY210" s="120" t="s">
        <v>114</v>
      </c>
      <c r="BK210" s="128">
        <f>SUM(BK211:BK216)</f>
        <v>0</v>
      </c>
    </row>
    <row r="211" spans="2:65" s="1" customFormat="1" ht="37.75" customHeight="1">
      <c r="B211" s="131"/>
      <c r="C211" s="132" t="s">
        <v>451</v>
      </c>
      <c r="D211" s="132" t="s">
        <v>118</v>
      </c>
      <c r="E211" s="133" t="s">
        <v>452</v>
      </c>
      <c r="F211" s="134" t="s">
        <v>453</v>
      </c>
      <c r="G211" s="135" t="s">
        <v>454</v>
      </c>
      <c r="H211" s="136">
        <v>1</v>
      </c>
      <c r="I211" s="137"/>
      <c r="J211" s="136">
        <f t="shared" ref="J211:J216" si="34">ROUND(I211*H211,3)</f>
        <v>0</v>
      </c>
      <c r="K211" s="138"/>
      <c r="L211" s="28"/>
      <c r="M211" s="139" t="s">
        <v>1</v>
      </c>
      <c r="N211" s="140" t="s">
        <v>41</v>
      </c>
      <c r="P211" s="141">
        <f t="shared" ref="P211:P216" si="35">O211*H211</f>
        <v>0</v>
      </c>
      <c r="Q211" s="141">
        <v>0</v>
      </c>
      <c r="R211" s="141">
        <f t="shared" ref="R211:R216" si="36">Q211*H211</f>
        <v>0</v>
      </c>
      <c r="S211" s="141">
        <v>0</v>
      </c>
      <c r="T211" s="142">
        <f t="shared" ref="T211:T216" si="37">S211*H211</f>
        <v>0</v>
      </c>
      <c r="AR211" s="143" t="s">
        <v>137</v>
      </c>
      <c r="AT211" s="143" t="s">
        <v>118</v>
      </c>
      <c r="AU211" s="143" t="s">
        <v>123</v>
      </c>
      <c r="AY211" s="13" t="s">
        <v>114</v>
      </c>
      <c r="BE211" s="144">
        <f t="shared" ref="BE211:BE216" si="38">IF(N211="základná",J211,0)</f>
        <v>0</v>
      </c>
      <c r="BF211" s="144">
        <f t="shared" ref="BF211:BF216" si="39">IF(N211="znížená",J211,0)</f>
        <v>0</v>
      </c>
      <c r="BG211" s="144">
        <f t="shared" ref="BG211:BG216" si="40">IF(N211="zákl. prenesená",J211,0)</f>
        <v>0</v>
      </c>
      <c r="BH211" s="144">
        <f t="shared" ref="BH211:BH216" si="41">IF(N211="zníž. prenesená",J211,0)</f>
        <v>0</v>
      </c>
      <c r="BI211" s="144">
        <f t="shared" ref="BI211:BI216" si="42">IF(N211="nulová",J211,0)</f>
        <v>0</v>
      </c>
      <c r="BJ211" s="13" t="s">
        <v>123</v>
      </c>
      <c r="BK211" s="145">
        <f t="shared" ref="BK211:BK216" si="43">ROUND(I211*H211,3)</f>
        <v>0</v>
      </c>
      <c r="BL211" s="13" t="s">
        <v>137</v>
      </c>
      <c r="BM211" s="143" t="s">
        <v>455</v>
      </c>
    </row>
    <row r="212" spans="2:65" s="1" customFormat="1" ht="37.75" customHeight="1">
      <c r="B212" s="131"/>
      <c r="C212" s="132" t="s">
        <v>456</v>
      </c>
      <c r="D212" s="132" t="s">
        <v>118</v>
      </c>
      <c r="E212" s="133" t="s">
        <v>457</v>
      </c>
      <c r="F212" s="134" t="s">
        <v>458</v>
      </c>
      <c r="G212" s="135" t="s">
        <v>459</v>
      </c>
      <c r="H212" s="136">
        <v>11</v>
      </c>
      <c r="I212" s="137"/>
      <c r="J212" s="136">
        <f t="shared" si="34"/>
        <v>0</v>
      </c>
      <c r="K212" s="138"/>
      <c r="L212" s="28"/>
      <c r="M212" s="139" t="s">
        <v>1</v>
      </c>
      <c r="N212" s="140" t="s">
        <v>41</v>
      </c>
      <c r="P212" s="141">
        <f t="shared" si="35"/>
        <v>0</v>
      </c>
      <c r="Q212" s="141">
        <v>0</v>
      </c>
      <c r="R212" s="141">
        <f t="shared" si="36"/>
        <v>0</v>
      </c>
      <c r="S212" s="141">
        <v>0</v>
      </c>
      <c r="T212" s="142">
        <f t="shared" si="37"/>
        <v>0</v>
      </c>
      <c r="AR212" s="143" t="s">
        <v>137</v>
      </c>
      <c r="AT212" s="143" t="s">
        <v>118</v>
      </c>
      <c r="AU212" s="143" t="s">
        <v>123</v>
      </c>
      <c r="AY212" s="13" t="s">
        <v>114</v>
      </c>
      <c r="BE212" s="144">
        <f t="shared" si="38"/>
        <v>0</v>
      </c>
      <c r="BF212" s="144">
        <f t="shared" si="39"/>
        <v>0</v>
      </c>
      <c r="BG212" s="144">
        <f t="shared" si="40"/>
        <v>0</v>
      </c>
      <c r="BH212" s="144">
        <f t="shared" si="41"/>
        <v>0</v>
      </c>
      <c r="BI212" s="144">
        <f t="shared" si="42"/>
        <v>0</v>
      </c>
      <c r="BJ212" s="13" t="s">
        <v>123</v>
      </c>
      <c r="BK212" s="145">
        <f t="shared" si="43"/>
        <v>0</v>
      </c>
      <c r="BL212" s="13" t="s">
        <v>137</v>
      </c>
      <c r="BM212" s="143" t="s">
        <v>460</v>
      </c>
    </row>
    <row r="213" spans="2:65" s="1" customFormat="1" ht="37.75" customHeight="1">
      <c r="B213" s="131"/>
      <c r="C213" s="132" t="s">
        <v>461</v>
      </c>
      <c r="D213" s="132" t="s">
        <v>118</v>
      </c>
      <c r="E213" s="133" t="s">
        <v>462</v>
      </c>
      <c r="F213" s="134" t="s">
        <v>463</v>
      </c>
      <c r="G213" s="135" t="s">
        <v>121</v>
      </c>
      <c r="H213" s="136">
        <v>16</v>
      </c>
      <c r="I213" s="137"/>
      <c r="J213" s="136">
        <f t="shared" si="34"/>
        <v>0</v>
      </c>
      <c r="K213" s="138"/>
      <c r="L213" s="28"/>
      <c r="M213" s="139" t="s">
        <v>1</v>
      </c>
      <c r="N213" s="140" t="s">
        <v>41</v>
      </c>
      <c r="P213" s="141">
        <f t="shared" si="35"/>
        <v>0</v>
      </c>
      <c r="Q213" s="141">
        <v>0</v>
      </c>
      <c r="R213" s="141">
        <f t="shared" si="36"/>
        <v>0</v>
      </c>
      <c r="S213" s="141">
        <v>0</v>
      </c>
      <c r="T213" s="142">
        <f t="shared" si="37"/>
        <v>0</v>
      </c>
      <c r="AR213" s="143" t="s">
        <v>137</v>
      </c>
      <c r="AT213" s="143" t="s">
        <v>118</v>
      </c>
      <c r="AU213" s="143" t="s">
        <v>123</v>
      </c>
      <c r="AY213" s="13" t="s">
        <v>114</v>
      </c>
      <c r="BE213" s="144">
        <f t="shared" si="38"/>
        <v>0</v>
      </c>
      <c r="BF213" s="144">
        <f t="shared" si="39"/>
        <v>0</v>
      </c>
      <c r="BG213" s="144">
        <f t="shared" si="40"/>
        <v>0</v>
      </c>
      <c r="BH213" s="144">
        <f t="shared" si="41"/>
        <v>0</v>
      </c>
      <c r="BI213" s="144">
        <f t="shared" si="42"/>
        <v>0</v>
      </c>
      <c r="BJ213" s="13" t="s">
        <v>123</v>
      </c>
      <c r="BK213" s="145">
        <f t="shared" si="43"/>
        <v>0</v>
      </c>
      <c r="BL213" s="13" t="s">
        <v>137</v>
      </c>
      <c r="BM213" s="143" t="s">
        <v>464</v>
      </c>
    </row>
    <row r="214" spans="2:65" s="1" customFormat="1" ht="33" customHeight="1">
      <c r="B214" s="131"/>
      <c r="C214" s="132" t="s">
        <v>465</v>
      </c>
      <c r="D214" s="132" t="s">
        <v>118</v>
      </c>
      <c r="E214" s="133" t="s">
        <v>466</v>
      </c>
      <c r="F214" s="134" t="s">
        <v>467</v>
      </c>
      <c r="G214" s="135" t="s">
        <v>468</v>
      </c>
      <c r="H214" s="136">
        <v>11</v>
      </c>
      <c r="I214" s="137"/>
      <c r="J214" s="136">
        <f t="shared" si="34"/>
        <v>0</v>
      </c>
      <c r="K214" s="138"/>
      <c r="L214" s="28"/>
      <c r="M214" s="139" t="s">
        <v>1</v>
      </c>
      <c r="N214" s="140" t="s">
        <v>41</v>
      </c>
      <c r="P214" s="141">
        <f t="shared" si="35"/>
        <v>0</v>
      </c>
      <c r="Q214" s="141">
        <v>0</v>
      </c>
      <c r="R214" s="141">
        <f t="shared" si="36"/>
        <v>0</v>
      </c>
      <c r="S214" s="141">
        <v>0</v>
      </c>
      <c r="T214" s="142">
        <f t="shared" si="37"/>
        <v>0</v>
      </c>
      <c r="AR214" s="143" t="s">
        <v>137</v>
      </c>
      <c r="AT214" s="143" t="s">
        <v>118</v>
      </c>
      <c r="AU214" s="143" t="s">
        <v>123</v>
      </c>
      <c r="AY214" s="13" t="s">
        <v>114</v>
      </c>
      <c r="BE214" s="144">
        <f t="shared" si="38"/>
        <v>0</v>
      </c>
      <c r="BF214" s="144">
        <f t="shared" si="39"/>
        <v>0</v>
      </c>
      <c r="BG214" s="144">
        <f t="shared" si="40"/>
        <v>0</v>
      </c>
      <c r="BH214" s="144">
        <f t="shared" si="41"/>
        <v>0</v>
      </c>
      <c r="BI214" s="144">
        <f t="shared" si="42"/>
        <v>0</v>
      </c>
      <c r="BJ214" s="13" t="s">
        <v>123</v>
      </c>
      <c r="BK214" s="145">
        <f t="shared" si="43"/>
        <v>0</v>
      </c>
      <c r="BL214" s="13" t="s">
        <v>137</v>
      </c>
      <c r="BM214" s="143" t="s">
        <v>469</v>
      </c>
    </row>
    <row r="215" spans="2:65" s="1" customFormat="1" ht="33" customHeight="1">
      <c r="B215" s="131"/>
      <c r="C215" s="132" t="s">
        <v>470</v>
      </c>
      <c r="D215" s="132" t="s">
        <v>118</v>
      </c>
      <c r="E215" s="133" t="s">
        <v>471</v>
      </c>
      <c r="F215" s="134" t="s">
        <v>472</v>
      </c>
      <c r="G215" s="135" t="s">
        <v>468</v>
      </c>
      <c r="H215" s="136">
        <v>11</v>
      </c>
      <c r="I215" s="137"/>
      <c r="J215" s="136">
        <f t="shared" si="34"/>
        <v>0</v>
      </c>
      <c r="K215" s="138"/>
      <c r="L215" s="28"/>
      <c r="M215" s="139" t="s">
        <v>1</v>
      </c>
      <c r="N215" s="140" t="s">
        <v>41</v>
      </c>
      <c r="P215" s="141">
        <f t="shared" si="35"/>
        <v>0</v>
      </c>
      <c r="Q215" s="141">
        <v>0</v>
      </c>
      <c r="R215" s="141">
        <f t="shared" si="36"/>
        <v>0</v>
      </c>
      <c r="S215" s="141">
        <v>0</v>
      </c>
      <c r="T215" s="142">
        <f t="shared" si="37"/>
        <v>0</v>
      </c>
      <c r="AR215" s="143" t="s">
        <v>137</v>
      </c>
      <c r="AT215" s="143" t="s">
        <v>118</v>
      </c>
      <c r="AU215" s="143" t="s">
        <v>123</v>
      </c>
      <c r="AY215" s="13" t="s">
        <v>114</v>
      </c>
      <c r="BE215" s="144">
        <f t="shared" si="38"/>
        <v>0</v>
      </c>
      <c r="BF215" s="144">
        <f t="shared" si="39"/>
        <v>0</v>
      </c>
      <c r="BG215" s="144">
        <f t="shared" si="40"/>
        <v>0</v>
      </c>
      <c r="BH215" s="144">
        <f t="shared" si="41"/>
        <v>0</v>
      </c>
      <c r="BI215" s="144">
        <f t="shared" si="42"/>
        <v>0</v>
      </c>
      <c r="BJ215" s="13" t="s">
        <v>123</v>
      </c>
      <c r="BK215" s="145">
        <f t="shared" si="43"/>
        <v>0</v>
      </c>
      <c r="BL215" s="13" t="s">
        <v>137</v>
      </c>
      <c r="BM215" s="143" t="s">
        <v>473</v>
      </c>
    </row>
    <row r="216" spans="2:65" s="1" customFormat="1" ht="24.15" customHeight="1">
      <c r="B216" s="131"/>
      <c r="C216" s="132" t="s">
        <v>474</v>
      </c>
      <c r="D216" s="132" t="s">
        <v>118</v>
      </c>
      <c r="E216" s="133" t="s">
        <v>475</v>
      </c>
      <c r="F216" s="134" t="s">
        <v>476</v>
      </c>
      <c r="G216" s="135" t="s">
        <v>468</v>
      </c>
      <c r="H216" s="136">
        <v>3</v>
      </c>
      <c r="I216" s="137"/>
      <c r="J216" s="136">
        <f t="shared" si="34"/>
        <v>0</v>
      </c>
      <c r="K216" s="138"/>
      <c r="L216" s="28"/>
      <c r="M216" s="139" t="s">
        <v>1</v>
      </c>
      <c r="N216" s="140" t="s">
        <v>41</v>
      </c>
      <c r="P216" s="141">
        <f t="shared" si="35"/>
        <v>0</v>
      </c>
      <c r="Q216" s="141">
        <v>0</v>
      </c>
      <c r="R216" s="141">
        <f t="shared" si="36"/>
        <v>0</v>
      </c>
      <c r="S216" s="141">
        <v>0</v>
      </c>
      <c r="T216" s="142">
        <f t="shared" si="37"/>
        <v>0</v>
      </c>
      <c r="AR216" s="143" t="s">
        <v>137</v>
      </c>
      <c r="AT216" s="143" t="s">
        <v>118</v>
      </c>
      <c r="AU216" s="143" t="s">
        <v>123</v>
      </c>
      <c r="AY216" s="13" t="s">
        <v>114</v>
      </c>
      <c r="BE216" s="144">
        <f t="shared" si="38"/>
        <v>0</v>
      </c>
      <c r="BF216" s="144">
        <f t="shared" si="39"/>
        <v>0</v>
      </c>
      <c r="BG216" s="144">
        <f t="shared" si="40"/>
        <v>0</v>
      </c>
      <c r="BH216" s="144">
        <f t="shared" si="41"/>
        <v>0</v>
      </c>
      <c r="BI216" s="144">
        <f t="shared" si="42"/>
        <v>0</v>
      </c>
      <c r="BJ216" s="13" t="s">
        <v>123</v>
      </c>
      <c r="BK216" s="145">
        <f t="shared" si="43"/>
        <v>0</v>
      </c>
      <c r="BL216" s="13" t="s">
        <v>137</v>
      </c>
      <c r="BM216" s="143" t="s">
        <v>477</v>
      </c>
    </row>
    <row r="217" spans="2:65" s="11" customFormat="1" ht="25.9" customHeight="1">
      <c r="B217" s="119"/>
      <c r="D217" s="120" t="s">
        <v>74</v>
      </c>
      <c r="E217" s="121" t="s">
        <v>478</v>
      </c>
      <c r="F217" s="121" t="s">
        <v>479</v>
      </c>
      <c r="I217" s="122"/>
      <c r="J217" s="123">
        <f>BK217</f>
        <v>0</v>
      </c>
      <c r="L217" s="119"/>
      <c r="M217" s="124"/>
      <c r="P217" s="125">
        <f>SUM(P218:P219)</f>
        <v>0</v>
      </c>
      <c r="R217" s="125">
        <f>SUM(R218:R219)</f>
        <v>0</v>
      </c>
      <c r="T217" s="126">
        <f>SUM(T218:T219)</f>
        <v>0</v>
      </c>
      <c r="AR217" s="120" t="s">
        <v>122</v>
      </c>
      <c r="AT217" s="127" t="s">
        <v>74</v>
      </c>
      <c r="AU217" s="127" t="s">
        <v>75</v>
      </c>
      <c r="AY217" s="120" t="s">
        <v>114</v>
      </c>
      <c r="BK217" s="128">
        <f>SUM(BK218:BK219)</f>
        <v>0</v>
      </c>
    </row>
    <row r="218" spans="2:65" s="1" customFormat="1" ht="37.75" customHeight="1">
      <c r="B218" s="131"/>
      <c r="C218" s="132" t="s">
        <v>480</v>
      </c>
      <c r="D218" s="132" t="s">
        <v>118</v>
      </c>
      <c r="E218" s="133" t="s">
        <v>481</v>
      </c>
      <c r="F218" s="134" t="s">
        <v>482</v>
      </c>
      <c r="G218" s="135" t="s">
        <v>483</v>
      </c>
      <c r="H218" s="136">
        <v>15</v>
      </c>
      <c r="I218" s="137"/>
      <c r="J218" s="136">
        <f>ROUND(I218*H218,3)</f>
        <v>0</v>
      </c>
      <c r="K218" s="138"/>
      <c r="L218" s="28"/>
      <c r="M218" s="139" t="s">
        <v>1</v>
      </c>
      <c r="N218" s="140" t="s">
        <v>41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484</v>
      </c>
      <c r="AT218" s="143" t="s">
        <v>118</v>
      </c>
      <c r="AU218" s="143" t="s">
        <v>83</v>
      </c>
      <c r="AY218" s="13" t="s">
        <v>114</v>
      </c>
      <c r="BE218" s="144">
        <f>IF(N218="základná",J218,0)</f>
        <v>0</v>
      </c>
      <c r="BF218" s="144">
        <f>IF(N218="znížená",J218,0)</f>
        <v>0</v>
      </c>
      <c r="BG218" s="144">
        <f>IF(N218="zákl. prenesená",J218,0)</f>
        <v>0</v>
      </c>
      <c r="BH218" s="144">
        <f>IF(N218="zníž. prenesená",J218,0)</f>
        <v>0</v>
      </c>
      <c r="BI218" s="144">
        <f>IF(N218="nulová",J218,0)</f>
        <v>0</v>
      </c>
      <c r="BJ218" s="13" t="s">
        <v>123</v>
      </c>
      <c r="BK218" s="145">
        <f>ROUND(I218*H218,3)</f>
        <v>0</v>
      </c>
      <c r="BL218" s="13" t="s">
        <v>484</v>
      </c>
      <c r="BM218" s="143" t="s">
        <v>485</v>
      </c>
    </row>
    <row r="219" spans="2:65" s="1" customFormat="1" ht="37.75" customHeight="1">
      <c r="B219" s="131"/>
      <c r="C219" s="132" t="s">
        <v>486</v>
      </c>
      <c r="D219" s="132" t="s">
        <v>118</v>
      </c>
      <c r="E219" s="133" t="s">
        <v>487</v>
      </c>
      <c r="F219" s="134" t="s">
        <v>488</v>
      </c>
      <c r="G219" s="135" t="s">
        <v>483</v>
      </c>
      <c r="H219" s="136">
        <v>20</v>
      </c>
      <c r="I219" s="137"/>
      <c r="J219" s="136">
        <f>ROUND(I219*H219,3)</f>
        <v>0</v>
      </c>
      <c r="K219" s="138"/>
      <c r="L219" s="28"/>
      <c r="M219" s="156" t="s">
        <v>1</v>
      </c>
      <c r="N219" s="157" t="s">
        <v>41</v>
      </c>
      <c r="O219" s="158"/>
      <c r="P219" s="159">
        <f>O219*H219</f>
        <v>0</v>
      </c>
      <c r="Q219" s="159">
        <v>0</v>
      </c>
      <c r="R219" s="159">
        <f>Q219*H219</f>
        <v>0</v>
      </c>
      <c r="S219" s="159">
        <v>0</v>
      </c>
      <c r="T219" s="160">
        <f>S219*H219</f>
        <v>0</v>
      </c>
      <c r="AR219" s="143" t="s">
        <v>484</v>
      </c>
      <c r="AT219" s="143" t="s">
        <v>118</v>
      </c>
      <c r="AU219" s="143" t="s">
        <v>83</v>
      </c>
      <c r="AY219" s="13" t="s">
        <v>114</v>
      </c>
      <c r="BE219" s="144">
        <f>IF(N219="základná",J219,0)</f>
        <v>0</v>
      </c>
      <c r="BF219" s="144">
        <f>IF(N219="znížená",J219,0)</f>
        <v>0</v>
      </c>
      <c r="BG219" s="144">
        <f>IF(N219="zákl. prenesená",J219,0)</f>
        <v>0</v>
      </c>
      <c r="BH219" s="144">
        <f>IF(N219="zníž. prenesená",J219,0)</f>
        <v>0</v>
      </c>
      <c r="BI219" s="144">
        <f>IF(N219="nulová",J219,0)</f>
        <v>0</v>
      </c>
      <c r="BJ219" s="13" t="s">
        <v>123</v>
      </c>
      <c r="BK219" s="145">
        <f>ROUND(I219*H219,3)</f>
        <v>0</v>
      </c>
      <c r="BL219" s="13" t="s">
        <v>484</v>
      </c>
      <c r="BM219" s="143" t="s">
        <v>489</v>
      </c>
    </row>
    <row r="220" spans="2:65" s="1" customFormat="1" ht="7" customHeight="1">
      <c r="B220" s="43"/>
      <c r="C220" s="44"/>
      <c r="D220" s="44"/>
      <c r="E220" s="44"/>
      <c r="F220" s="44"/>
      <c r="G220" s="44"/>
      <c r="H220" s="44"/>
      <c r="I220" s="44"/>
      <c r="J220" s="44"/>
      <c r="K220" s="44"/>
      <c r="L220" s="28"/>
    </row>
  </sheetData>
  <autoFilter ref="C122:K219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E - Elektroinštalácia</vt:lpstr>
      <vt:lpstr>'E - Elektroinštalácia'!Názvy_tlače</vt:lpstr>
      <vt:lpstr>'Rekapitulácia stavby'!Názvy_tlače</vt:lpstr>
      <vt:lpstr>'E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TONDA\Antonin</dc:creator>
  <cp:lastModifiedBy>Laidet Eva</cp:lastModifiedBy>
  <dcterms:created xsi:type="dcterms:W3CDTF">2021-08-26T20:24:42Z</dcterms:created>
  <dcterms:modified xsi:type="dcterms:W3CDTF">2023-06-28T07:58:30Z</dcterms:modified>
</cp:coreProperties>
</file>