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JFEKIA~1\AppData\Local\Temp\7zO8B6E6D44\"/>
    </mc:Choice>
  </mc:AlternateContent>
  <xr:revisionPtr revIDLastSave="0" documentId="13_ncr:1_{A8C783B4-78B1-4A24-9A47-F56E3AB08288}" xr6:coauthVersionLast="47" xr6:coauthVersionMax="47" xr10:uidLastSave="{00000000-0000-0000-0000-000000000000}"/>
  <bookViews>
    <workbookView xWindow="1365" yWindow="1260" windowWidth="18945" windowHeight="13515" activeTab="1" xr2:uid="{00000000-000D-0000-FFFF-FFFF00000000}"/>
  </bookViews>
  <sheets>
    <sheet name="Rekapitulácia stavby" sheetId="1" r:id="rId1"/>
    <sheet name="80145 - Revitalizácia hla..." sheetId="2" r:id="rId2"/>
  </sheets>
  <definedNames>
    <definedName name="_xlnm._FilterDatabase" localSheetId="1" hidden="1">'80145 - Revitalizácia hla...'!$C$129:$K$214</definedName>
    <definedName name="_xlnm.Print_Titles" localSheetId="1">'80145 - Revitalizácia hla...'!$129:$129</definedName>
    <definedName name="_xlnm.Print_Titles" localSheetId="0">'Rekapitulácia stavby'!$92:$92</definedName>
    <definedName name="_xlnm.Print_Area" localSheetId="1">'80145 - Revitalizácia hla...'!$C$4:$J$74,'80145 - Revitalizácia hla...'!$C$80:$J$113,'80145 - Revitalizácia hla...'!$C$119:$J$214</definedName>
    <definedName name="_xlnm.Print_Area" localSheetId="0">'Rekapitulácia stavby'!$D$4:$AO$76,'Rekapitulácia stavby'!$C$82:$AQ$96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6" i="2" l="1"/>
  <c r="J208" i="2"/>
  <c r="J133" i="2"/>
  <c r="J138" i="2"/>
  <c r="J205" i="2"/>
  <c r="J35" i="2"/>
  <c r="J34" i="2"/>
  <c r="AY95" i="1" s="1"/>
  <c r="J33" i="2"/>
  <c r="AX95" i="1" s="1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5" i="2"/>
  <c r="BH205" i="2"/>
  <c r="BG205" i="2"/>
  <c r="BE205" i="2"/>
  <c r="T205" i="2"/>
  <c r="T204" i="2" s="1"/>
  <c r="R205" i="2"/>
  <c r="R204" i="2" s="1"/>
  <c r="P205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0" i="2"/>
  <c r="BH200" i="2"/>
  <c r="BG200" i="2"/>
  <c r="BE200" i="2"/>
  <c r="T200" i="2"/>
  <c r="T199" i="2" s="1"/>
  <c r="R200" i="2"/>
  <c r="R199" i="2" s="1"/>
  <c r="P200" i="2"/>
  <c r="P199" i="2" s="1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3" i="2"/>
  <c r="BH153" i="2"/>
  <c r="BG153" i="2"/>
  <c r="BE153" i="2"/>
  <c r="T153" i="2"/>
  <c r="T152" i="2" s="1"/>
  <c r="R153" i="2"/>
  <c r="R152" i="2" s="1"/>
  <c r="P153" i="2"/>
  <c r="P152" i="2" s="1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3" i="2"/>
  <c r="BH133" i="2"/>
  <c r="BG133" i="2"/>
  <c r="BE133" i="2"/>
  <c r="T133" i="2"/>
  <c r="T132" i="2" s="1"/>
  <c r="R133" i="2"/>
  <c r="R132" i="2" s="1"/>
  <c r="P133" i="2"/>
  <c r="P132" i="2" s="1"/>
  <c r="F126" i="2"/>
  <c r="F124" i="2"/>
  <c r="E122" i="2"/>
  <c r="F87" i="2"/>
  <c r="F85" i="2"/>
  <c r="E83" i="2"/>
  <c r="J22" i="2"/>
  <c r="E22" i="2"/>
  <c r="J88" i="2" s="1"/>
  <c r="J21" i="2"/>
  <c r="J16" i="2"/>
  <c r="E16" i="2"/>
  <c r="F88" i="2" s="1"/>
  <c r="J15" i="2"/>
  <c r="J85" i="2"/>
  <c r="L90" i="1"/>
  <c r="AM90" i="1"/>
  <c r="AM89" i="1"/>
  <c r="L89" i="1"/>
  <c r="AM87" i="1"/>
  <c r="L87" i="1"/>
  <c r="L85" i="1"/>
  <c r="L84" i="1"/>
  <c r="J210" i="2"/>
  <c r="J187" i="2"/>
  <c r="BK183" i="2"/>
  <c r="BK166" i="2"/>
  <c r="J148" i="2"/>
  <c r="BK141" i="2"/>
  <c r="J202" i="2"/>
  <c r="J189" i="2"/>
  <c r="J182" i="2"/>
  <c r="BK176" i="2"/>
  <c r="J171" i="2"/>
  <c r="BK168" i="2"/>
  <c r="J160" i="2"/>
  <c r="J212" i="2"/>
  <c r="BK200" i="2"/>
  <c r="BK190" i="2"/>
  <c r="BK182" i="2"/>
  <c r="J178" i="2"/>
  <c r="J167" i="2"/>
  <c r="BK150" i="2"/>
  <c r="J145" i="2"/>
  <c r="J137" i="2"/>
  <c r="BK212" i="2"/>
  <c r="BK202" i="2"/>
  <c r="J197" i="2"/>
  <c r="J195" i="2"/>
  <c r="J190" i="2"/>
  <c r="J170" i="2"/>
  <c r="BK165" i="2"/>
  <c r="J159" i="2"/>
  <c r="BK156" i="2"/>
  <c r="BK151" i="2"/>
  <c r="BK145" i="2"/>
  <c r="J141" i="2"/>
  <c r="BK136" i="2"/>
  <c r="J213" i="2"/>
  <c r="J200" i="2"/>
  <c r="BK186" i="2"/>
  <c r="J176" i="2"/>
  <c r="J163" i="2"/>
  <c r="J143" i="2"/>
  <c r="J135" i="2"/>
  <c r="BK205" i="2"/>
  <c r="BK193" i="2"/>
  <c r="BK185" i="2"/>
  <c r="BK180" i="2"/>
  <c r="BK175" i="2"/>
  <c r="BK170" i="2"/>
  <c r="BK149" i="2"/>
  <c r="J142" i="2"/>
  <c r="BK196" i="2"/>
  <c r="BK181" i="2"/>
  <c r="J175" i="2"/>
  <c r="BK163" i="2"/>
  <c r="J149" i="2"/>
  <c r="J144" i="2"/>
  <c r="J136" i="2"/>
  <c r="J140" i="2"/>
  <c r="J211" i="2"/>
  <c r="BK203" i="2"/>
  <c r="BK192" i="2"/>
  <c r="BK171" i="2"/>
  <c r="J162" i="2"/>
  <c r="J161" i="2" s="1"/>
  <c r="J146" i="2"/>
  <c r="BK214" i="2"/>
  <c r="BK198" i="2"/>
  <c r="J184" i="2"/>
  <c r="J179" i="2"/>
  <c r="BK174" i="2"/>
  <c r="BK167" i="2"/>
  <c r="J156" i="2"/>
  <c r="BK147" i="2"/>
  <c r="BK213" i="2"/>
  <c r="J203" i="2"/>
  <c r="J192" i="2"/>
  <c r="J185" i="2"/>
  <c r="BK179" i="2"/>
  <c r="J174" i="2"/>
  <c r="BK157" i="2"/>
  <c r="BK146" i="2"/>
  <c r="BK140" i="2"/>
  <c r="AS94" i="1"/>
  <c r="BK209" i="2"/>
  <c r="BK208" i="2"/>
  <c r="J198" i="2"/>
  <c r="J196" i="2"/>
  <c r="J193" i="2"/>
  <c r="BK172" i="2"/>
  <c r="J168" i="2"/>
  <c r="BK162" i="2"/>
  <c r="BK160" i="2"/>
  <c r="J157" i="2"/>
  <c r="BK153" i="2"/>
  <c r="J150" i="2"/>
  <c r="BK148" i="2"/>
  <c r="BK143" i="2"/>
  <c r="BK135" i="2"/>
  <c r="J214" i="2"/>
  <c r="BK210" i="2"/>
  <c r="BK197" i="2"/>
  <c r="BK188" i="2"/>
  <c r="J181" i="2"/>
  <c r="BK159" i="2"/>
  <c r="BK144" i="2"/>
  <c r="BK137" i="2"/>
  <c r="J209" i="2"/>
  <c r="J188" i="2"/>
  <c r="BK187" i="2"/>
  <c r="J186" i="2"/>
  <c r="J183" i="2"/>
  <c r="BK178" i="2"/>
  <c r="J172" i="2"/>
  <c r="J166" i="2"/>
  <c r="J153" i="2"/>
  <c r="BK138" i="2"/>
  <c r="BK211" i="2"/>
  <c r="BK195" i="2"/>
  <c r="BK189" i="2"/>
  <c r="BK184" i="2"/>
  <c r="J180" i="2"/>
  <c r="J165" i="2"/>
  <c r="J151" i="2"/>
  <c r="J147" i="2"/>
  <c r="BK142" i="2"/>
  <c r="BK133" i="2"/>
  <c r="J173" i="2" l="1"/>
  <c r="J164" i="2"/>
  <c r="J158" i="2"/>
  <c r="J191" i="2"/>
  <c r="J169" i="2"/>
  <c r="J194" i="2"/>
  <c r="J177" i="2"/>
  <c r="J155" i="2"/>
  <c r="J139" i="2"/>
  <c r="J134" i="2"/>
  <c r="J201" i="2"/>
  <c r="J207" i="2"/>
  <c r="BK134" i="2"/>
  <c r="T134" i="2"/>
  <c r="R139" i="2"/>
  <c r="R155" i="2"/>
  <c r="P158" i="2"/>
  <c r="T158" i="2"/>
  <c r="BK161" i="2"/>
  <c r="J101" i="2" s="1"/>
  <c r="R161" i="2"/>
  <c r="R164" i="2"/>
  <c r="R169" i="2"/>
  <c r="P173" i="2"/>
  <c r="P177" i="2"/>
  <c r="BK191" i="2"/>
  <c r="R191" i="2"/>
  <c r="R194" i="2"/>
  <c r="BK201" i="2"/>
  <c r="J109" i="2" s="1"/>
  <c r="T201" i="2"/>
  <c r="P207" i="2"/>
  <c r="P206" i="2" s="1"/>
  <c r="P134" i="2"/>
  <c r="R134" i="2"/>
  <c r="P139" i="2"/>
  <c r="BK155" i="2"/>
  <c r="J99" i="2" s="1"/>
  <c r="BK158" i="2"/>
  <c r="J100" i="2" s="1"/>
  <c r="BK164" i="2"/>
  <c r="T164" i="2"/>
  <c r="P169" i="2"/>
  <c r="BK173" i="2"/>
  <c r="R173" i="2"/>
  <c r="T173" i="2"/>
  <c r="R177" i="2"/>
  <c r="P191" i="2"/>
  <c r="BK194" i="2"/>
  <c r="P194" i="2"/>
  <c r="R201" i="2"/>
  <c r="BK207" i="2"/>
  <c r="R207" i="2"/>
  <c r="R206" i="2" s="1"/>
  <c r="BK139" i="2"/>
  <c r="J96" i="2" s="1"/>
  <c r="T139" i="2"/>
  <c r="P155" i="2"/>
  <c r="T155" i="2"/>
  <c r="R158" i="2"/>
  <c r="P161" i="2"/>
  <c r="T161" i="2"/>
  <c r="P164" i="2"/>
  <c r="BK169" i="2"/>
  <c r="T169" i="2"/>
  <c r="BK177" i="2"/>
  <c r="T177" i="2"/>
  <c r="T191" i="2"/>
  <c r="T194" i="2"/>
  <c r="P201" i="2"/>
  <c r="T207" i="2"/>
  <c r="T206" i="2" s="1"/>
  <c r="BK132" i="2"/>
  <c r="BK152" i="2"/>
  <c r="J152" i="2" s="1"/>
  <c r="J97" i="2" s="1"/>
  <c r="BK199" i="2"/>
  <c r="J199" i="2" s="1"/>
  <c r="J108" i="2" s="1"/>
  <c r="BK204" i="2"/>
  <c r="J204" i="2" s="1"/>
  <c r="J110" i="2" s="1"/>
  <c r="J124" i="2"/>
  <c r="F127" i="2"/>
  <c r="BF136" i="2"/>
  <c r="BF140" i="2"/>
  <c r="BF143" i="2"/>
  <c r="BF144" i="2"/>
  <c r="BF145" i="2"/>
  <c r="BF146" i="2"/>
  <c r="BF150" i="2"/>
  <c r="BF157" i="2"/>
  <c r="BF166" i="2"/>
  <c r="BF171" i="2"/>
  <c r="BF172" i="2"/>
  <c r="BF182" i="2"/>
  <c r="BF184" i="2"/>
  <c r="BF185" i="2"/>
  <c r="BF187" i="2"/>
  <c r="BF190" i="2"/>
  <c r="BF193" i="2"/>
  <c r="BF200" i="2"/>
  <c r="BF202" i="2"/>
  <c r="J127" i="2"/>
  <c r="BF133" i="2"/>
  <c r="BF141" i="2"/>
  <c r="BF156" i="2"/>
  <c r="BF159" i="2"/>
  <c r="BF165" i="2"/>
  <c r="BF170" i="2"/>
  <c r="BF174" i="2"/>
  <c r="BF175" i="2"/>
  <c r="BF176" i="2"/>
  <c r="BF179" i="2"/>
  <c r="BF186" i="2"/>
  <c r="BF188" i="2"/>
  <c r="BF195" i="2"/>
  <c r="BF203" i="2"/>
  <c r="BF208" i="2"/>
  <c r="BF209" i="2"/>
  <c r="BF137" i="2"/>
  <c r="BF142" i="2"/>
  <c r="BF147" i="2"/>
  <c r="BF148" i="2"/>
  <c r="BF162" i="2"/>
  <c r="BF168" i="2"/>
  <c r="BF178" i="2"/>
  <c r="BF180" i="2"/>
  <c r="BF181" i="2"/>
  <c r="BF183" i="2"/>
  <c r="BF198" i="2"/>
  <c r="BF210" i="2"/>
  <c r="BF211" i="2"/>
  <c r="BF212" i="2"/>
  <c r="BF213" i="2"/>
  <c r="BF135" i="2"/>
  <c r="BF138" i="2"/>
  <c r="BF149" i="2"/>
  <c r="BF151" i="2"/>
  <c r="BF153" i="2"/>
  <c r="BF160" i="2"/>
  <c r="BF163" i="2"/>
  <c r="BF167" i="2"/>
  <c r="BF189" i="2"/>
  <c r="BF192" i="2"/>
  <c r="BF196" i="2"/>
  <c r="BF197" i="2"/>
  <c r="BF205" i="2"/>
  <c r="BF214" i="2"/>
  <c r="F33" i="2"/>
  <c r="BB95" i="1" s="1"/>
  <c r="BB94" i="1" s="1"/>
  <c r="AX94" i="1" s="1"/>
  <c r="J31" i="2"/>
  <c r="AV95" i="1" s="1"/>
  <c r="F35" i="2"/>
  <c r="BD95" i="1" s="1"/>
  <c r="BD94" i="1" s="1"/>
  <c r="W33" i="1" s="1"/>
  <c r="F31" i="2"/>
  <c r="AZ95" i="1" s="1"/>
  <c r="AZ94" i="1" s="1"/>
  <c r="AV94" i="1" s="1"/>
  <c r="AK29" i="1" s="1"/>
  <c r="F34" i="2"/>
  <c r="BC95" i="1" s="1"/>
  <c r="BC94" i="1" s="1"/>
  <c r="W32" i="1" s="1"/>
  <c r="J112" i="2" l="1"/>
  <c r="J107" i="2"/>
  <c r="J106" i="2"/>
  <c r="J105" i="2"/>
  <c r="J104" i="2"/>
  <c r="J103" i="2"/>
  <c r="J102" i="2"/>
  <c r="J95" i="2"/>
  <c r="J154" i="2"/>
  <c r="P131" i="2"/>
  <c r="R131" i="2"/>
  <c r="P154" i="2"/>
  <c r="P130" i="2" s="1"/>
  <c r="AU95" i="1" s="1"/>
  <c r="AU94" i="1" s="1"/>
  <c r="T154" i="2"/>
  <c r="BK131" i="2"/>
  <c r="J131" i="2" s="1"/>
  <c r="T131" i="2"/>
  <c r="R154" i="2"/>
  <c r="R130" i="2" s="1"/>
  <c r="J132" i="2"/>
  <c r="J94" i="2" s="1"/>
  <c r="BK154" i="2"/>
  <c r="BK206" i="2"/>
  <c r="J206" i="2" s="1"/>
  <c r="J111" i="2" s="1"/>
  <c r="AY94" i="1"/>
  <c r="W31" i="1"/>
  <c r="W29" i="1"/>
  <c r="J93" i="2" l="1"/>
  <c r="J130" i="2"/>
  <c r="J98" i="2"/>
  <c r="T130" i="2"/>
  <c r="BK130" i="2"/>
  <c r="J28" i="2" l="1"/>
  <c r="F32" i="2" s="1"/>
  <c r="BA95" i="1" s="1"/>
  <c r="BA94" i="1" s="1"/>
  <c r="AW94" i="1" s="1"/>
  <c r="AK30" i="1" s="1"/>
  <c r="J92" i="2"/>
  <c r="AG95" i="1" l="1"/>
  <c r="AG94" i="1" s="1"/>
  <c r="AK26" i="1" s="1"/>
  <c r="AK35" i="1" s="1"/>
  <c r="AT94" i="1"/>
  <c r="J32" i="2"/>
  <c r="AW95" i="1" s="1"/>
  <c r="AT95" i="1" s="1"/>
  <c r="AN95" i="1" s="1"/>
  <c r="W30" i="1"/>
  <c r="J37" i="2" l="1"/>
  <c r="AN9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tc={6A5C1F56-45F8-435D-865D-F1FA228B5FD5}</author>
  </authors>
  <commentList>
    <comment ref="C205" authorId="0" shapeId="0" xr:uid="{6A5C1F56-45F8-435D-865D-F1FA228B5FD5}">
      <text>
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Aj toto k nábytku?</t>
      </text>
    </comment>
  </commentList>
</comments>
</file>

<file path=xl/sharedStrings.xml><?xml version="1.0" encoding="utf-8"?>
<sst xmlns="http://schemas.openxmlformats.org/spreadsheetml/2006/main" count="1291" uniqueCount="419">
  <si>
    <t>Export Komplet</t>
  </si>
  <si>
    <t/>
  </si>
  <si>
    <t>2.0</t>
  </si>
  <si>
    <t>False</t>
  </si>
  <si>
    <t>{3de66f11-1d3e-4ded-9ddc-717a88d1c378}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</si>
  <si>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</si>
  <si>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</si>
  <si>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</si>
  <si>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</si>
  <si>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</si>
  <si>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</si>
  <si>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</si>
  <si>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80145</t>
  </si>
  <si>
    <t>Stavba:</t>
  </si>
  <si>
    <t>Revitalizácia hlavného vstupu do Gemersko-malohontského múzea a zriadenie návštevníckeho centra</t>
  </si>
  <si>
    <t>JKSO:</t>
  </si>
  <si>
    <t>KS:</t>
  </si>
  <si>
    <t>Miesto:</t>
  </si>
  <si>
    <t>Nám. M. Tompu 14/5, Rimavská Sobota</t>
  </si>
  <si>
    <t>Dátum:</t>
  </si>
  <si>
    <t>Objednávateľ:</t>
  </si>
  <si>
    <t>IČO:</t>
  </si>
  <si>
    <t>MAO arch s.r.o.</t>
  </si>
  <si>
    <t>IČ DPH:</t>
  </si>
  <si>
    <t>Zhotoviteľ:</t>
  </si>
  <si>
    <t xml:space="preserve"> </t>
  </si>
  <si>
    <t>Projektant:</t>
  </si>
  <si>
    <t>Ing. arch. Martina Ťažká</t>
  </si>
  <si>
    <t>True</t>
  </si>
  <si>
    <t>Spracovateľ:</t>
  </si>
  <si>
    <t>Ing. Andrej Oršín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</si>
  <si>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</si>
  <si>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</si>
  <si>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</si>
  <si>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</si>
  <si>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</si>
  <si>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</si>
  <si>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</si>
  <si>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</si>
  <si>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</si>
  <si>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</si>
  <si>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</si>
  <si>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</si>
  <si>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</si>
  <si>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</si>
  <si>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</si>
  <si>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</si>
  <si>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</si>
  <si>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</si>
  <si>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</si>
  <si>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</si>
  <si>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</si>
  <si>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</si>
  <si>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</si>
  <si>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</si>
  <si>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</si>
  <si>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</si>
  <si>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</si>
  <si>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</si>
  <si>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</si>
  <si>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</si>
  <si>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</si>
  <si>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</si>
  <si>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</si>
  <si>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</si>
  <si>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</si>
  <si>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</si>
  <si>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</si>
  <si>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</si>
  <si>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</si>
  <si>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</si>
  <si>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</si>
  <si>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</si>
  <si>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</si>
  <si>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</si>
  <si>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</si>
  <si>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</si>
  <si>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</si>
  <si>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</si>
  <si>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</si>
  <si>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 xml:space="preserve">Gemersko-malohontské múzeum 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</si>
  <si>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</si>
  <si>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</si>
  <si>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</si>
  <si>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</si>
  <si>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</si>
  <si>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</si>
  <si>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</si>
  <si>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</si>
  <si>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</si>
  <si>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</si>
  <si>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</si>
  <si>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721 - Zdravotechnika - vnútorná kanalizácia</t>
  </si>
  <si>
    <t xml:space="preserve">    722 - Zdravotechnika - vnútorný vodovod</t>
  </si>
  <si>
    <t xml:space="preserve">    733 - Ústredné kúrenie - rozvodné potrubie</t>
  </si>
  <si>
    <t xml:space="preserve">    734 - Ústredné kúrenie - armatúry</t>
  </si>
  <si>
    <t xml:space="preserve">    735 - Ústredné kúrenie - vykurovacie telesá</t>
  </si>
  <si>
    <t xml:space="preserve">    763 - Konštrukcie - drevostavby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</si>
  <si>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</si>
  <si>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</si>
  <si>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</si>
  <si>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783 - Nátery</t>
  </si>
  <si>
    <t xml:space="preserve">    784 - Maľby</t>
  </si>
  <si>
    <t xml:space="preserve">    787 - Výrobky zo skla</t>
  </si>
  <si>
    <t>M - Práce a dodávky M</t>
  </si>
  <si>
    <t xml:space="preserve">    21-M - Elektromontáže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</si>
  <si>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</si>
  <si>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</si>
  <si>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</si>
  <si>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</si>
  <si>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</si>
  <si>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</si>
  <si>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</si>
  <si>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</si>
  <si>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</si>
  <si>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</si>
  <si>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</si>
  <si>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</si>
  <si>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</si>
  <si>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</si>
  <si>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</si>
  <si>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</si>
  <si>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Zvislé a kompletné konštrukcie</t>
  </si>
  <si>
    <t>41</t>
  </si>
  <si>
    <t>K</t>
  </si>
  <si>
    <t>342272051.S</t>
  </si>
  <si>
    <t>Zamurovanie otvoru z pórobetónových tvárnic hladkých s objemovou hmotnosťou do 600 kg/m3 hrúbky 150 mm</t>
  </si>
  <si>
    <t>m2</t>
  </si>
  <si>
    <t>4</t>
  </si>
  <si>
    <t>2</t>
  </si>
  <si>
    <t>1161196972</t>
  </si>
  <si>
    <t>6</t>
  </si>
  <si>
    <t>Úpravy povrchov, podlahy, osadenie</t>
  </si>
  <si>
    <t>42</t>
  </si>
  <si>
    <t>612460211.S</t>
  </si>
  <si>
    <t>Vnútorná omietka stien vápenná jadrová (hrubá) pre historické stavby, hr. 10 mm</t>
  </si>
  <si>
    <t>-1579011961</t>
  </si>
  <si>
    <t>43</t>
  </si>
  <si>
    <t>612460221.S</t>
  </si>
  <si>
    <t>Vnútorná omietka stien vápenná štuková (jemná) pre historické stavby, hr. 3 mm</t>
  </si>
  <si>
    <t>-1553080957</t>
  </si>
  <si>
    <t>44</t>
  </si>
  <si>
    <t>627452146.S</t>
  </si>
  <si>
    <t>Vyspravenie dražok po elektroinštaláciach maltou MC zvislé aj vodorovné</t>
  </si>
  <si>
    <t>m</t>
  </si>
  <si>
    <t>442321719</t>
  </si>
  <si>
    <t>45</t>
  </si>
  <si>
    <t>627452147.S</t>
  </si>
  <si>
    <t>Vyspravenie drážok pre rozvody vykurovania maltou MC zvislé aj vodorovné</t>
  </si>
  <si>
    <t>-1309180017</t>
  </si>
  <si>
    <t>9</t>
  </si>
  <si>
    <t>Ostatné konštrukcie a práce-búranie</t>
  </si>
  <si>
    <t>16</t>
  </si>
  <si>
    <t>952901111.S</t>
  </si>
  <si>
    <t>Vyčistenie budov pri výške podlaží do 4 m</t>
  </si>
  <si>
    <t>-1930974017</t>
  </si>
  <si>
    <t>17</t>
  </si>
  <si>
    <t>952901221.S</t>
  </si>
  <si>
    <t>Umytie okien a sklenených dverí pred odovzdaním do užívania</t>
  </si>
  <si>
    <t>883768342</t>
  </si>
  <si>
    <t>78</t>
  </si>
  <si>
    <t>952901222.S</t>
  </si>
  <si>
    <t>Obnova existujúcej podlahy lahké brúsenie a leštenie</t>
  </si>
  <si>
    <t>1872720462</t>
  </si>
  <si>
    <t>30</t>
  </si>
  <si>
    <t>952901223.S</t>
  </si>
  <si>
    <t>Vyčistenie existujúcej podlahy</t>
  </si>
  <si>
    <t>244620815</t>
  </si>
  <si>
    <t>968061126.S</t>
  </si>
  <si>
    <t>Vyvesenie dreveného dverného krídla do suti plochy nad 2 m2, -0,02700t</t>
  </si>
  <si>
    <t>ks</t>
  </si>
  <si>
    <t>1669527075</t>
  </si>
  <si>
    <t>968062456.S</t>
  </si>
  <si>
    <t>Vybúranie drevených dverových zárubní plochy nad 2 m2,  -0,06700t</t>
  </si>
  <si>
    <t>-620858466</t>
  </si>
  <si>
    <t>968071112.S</t>
  </si>
  <si>
    <t>Vyvesenie kovového okenného krídla do suti plochy do 1, 5 m2</t>
  </si>
  <si>
    <t>657582077</t>
  </si>
  <si>
    <t>968071116.S</t>
  </si>
  <si>
    <t>Demontáž dverí kovových vchodových, 1 bm obvodu - 0,005t</t>
  </si>
  <si>
    <t>-792473014</t>
  </si>
  <si>
    <t>968072245.S</t>
  </si>
  <si>
    <t>Vybúranie kovových rámov okien jednoduchých plochy do 2 m2,  -0,04100t</t>
  </si>
  <si>
    <t>-1475726921</t>
  </si>
  <si>
    <t>48</t>
  </si>
  <si>
    <t>971033371.S</t>
  </si>
  <si>
    <t>Vybúranie otvoru v murive tehl. plochy do 0,09 m2 hr. do 750 mm,  -0,13200t</t>
  </si>
  <si>
    <t>1554493981</t>
  </si>
  <si>
    <t>14</t>
  </si>
  <si>
    <t>974032871.S</t>
  </si>
  <si>
    <t>Vytváranie drážok ručným drážkovačom pre elektro rozvody hĺbky do 30 mm, š. do 30 mm,  -0,00045t</t>
  </si>
  <si>
    <t>1788671123</t>
  </si>
  <si>
    <t>15</t>
  </si>
  <si>
    <t>974032877.S</t>
  </si>
  <si>
    <t>Vytváranie drážok ručným drážkovačompre rozvody vykurovania hĺbky do 50 mm, š. do 70 mm,  -0,00175t</t>
  </si>
  <si>
    <t>318756753</t>
  </si>
  <si>
    <t>99</t>
  </si>
  <si>
    <t>Presun hmôt HSV</t>
  </si>
  <si>
    <t>51</t>
  </si>
  <si>
    <t>998011001.S</t>
  </si>
  <si>
    <t>Presun hmôt pre budovy (801, 803, 812), zvislá konštr. z tehál, tvárnic, z kovu výšky do 6 m</t>
  </si>
  <si>
    <t>t</t>
  </si>
  <si>
    <t>-1726000711</t>
  </si>
  <si>
    <t>PSV</t>
  </si>
  <si>
    <t>Práce a dodávky PSV</t>
  </si>
  <si>
    <t>721</t>
  </si>
  <si>
    <t>Zdravotechnika - vnútorná kanalizácia</t>
  </si>
  <si>
    <t>47</t>
  </si>
  <si>
    <t>721171106.S</t>
  </si>
  <si>
    <t>Potrubie z PVC - U odpadové ležaté hrdlové D 50 mm - odkanalizovanie drezu</t>
  </si>
  <si>
    <t>1206718127</t>
  </si>
  <si>
    <t>53</t>
  </si>
  <si>
    <t>998721101.S</t>
  </si>
  <si>
    <t>Presun hmôt pre vnútornú kanalizáciu v objektoch výšky do 6 m</t>
  </si>
  <si>
    <t>1018517906</t>
  </si>
  <si>
    <t>722</t>
  </si>
  <si>
    <t>Zdravotechnika - vnútorný vodovod</t>
  </si>
  <si>
    <t>46</t>
  </si>
  <si>
    <t>722171132.S</t>
  </si>
  <si>
    <t>Potrubie plasthliníkové D 20 mm - napojenie drezu</t>
  </si>
  <si>
    <t>1875072610</t>
  </si>
  <si>
    <t>52</t>
  </si>
  <si>
    <t>998722101.S</t>
  </si>
  <si>
    <t>Presun hmôt pre vnútorný vodovod v objektoch výšky do 6 m</t>
  </si>
  <si>
    <t>1411084547</t>
  </si>
  <si>
    <t>733</t>
  </si>
  <si>
    <t>Ústredné kúrenie - rozvodné potrubie</t>
  </si>
  <si>
    <t>71</t>
  </si>
  <si>
    <t>733151006.S</t>
  </si>
  <si>
    <t>Potrubie z medených rúrok polotvrdých spájaných mäkkou spájkou D 18/1,0 mm</t>
  </si>
  <si>
    <t>-666223326</t>
  </si>
  <si>
    <t>75</t>
  </si>
  <si>
    <t>998733101.S</t>
  </si>
  <si>
    <t>Presun hmôt pre rozvody potrubia v objektoch výšky do 6 m</t>
  </si>
  <si>
    <t>-1023068151</t>
  </si>
  <si>
    <t>734</t>
  </si>
  <si>
    <t>Ústredné kúrenie - armatúry</t>
  </si>
  <si>
    <t>72</t>
  </si>
  <si>
    <t>734213250.S</t>
  </si>
  <si>
    <t>Montáž ventilu odvzdušňovacieho závitového automatického G 1/2</t>
  </si>
  <si>
    <t>546929232</t>
  </si>
  <si>
    <t>73</t>
  </si>
  <si>
    <t>M</t>
  </si>
  <si>
    <t>551210009500.S</t>
  </si>
  <si>
    <t>Ventil odvzdušňovací automatický, 1/2"</t>
  </si>
  <si>
    <t>32</t>
  </si>
  <si>
    <t>82291034</t>
  </si>
  <si>
    <t>74</t>
  </si>
  <si>
    <t>734431212.S</t>
  </si>
  <si>
    <t>Termostat bimetalový (rozopínací/prepínací) stonkový s jamkou TH 167, 20-100st. C</t>
  </si>
  <si>
    <t>635598127</t>
  </si>
  <si>
    <t>76</t>
  </si>
  <si>
    <t>998734101.S</t>
  </si>
  <si>
    <t>Presun hmôt pre armatúry v objektoch výšky do 6 m</t>
  </si>
  <si>
    <t>-1082973160</t>
  </si>
  <si>
    <t>735</t>
  </si>
  <si>
    <t>Ústredné kúrenie - vykurovacie telesá</t>
  </si>
  <si>
    <t>49</t>
  </si>
  <si>
    <t>735154041.S</t>
  </si>
  <si>
    <t>Montáž vykurovacieho telesa panelového jednoradového 600 mm/ dĺžky 700-900 mm</t>
  </si>
  <si>
    <t>-1867284002</t>
  </si>
  <si>
    <t>50</t>
  </si>
  <si>
    <t>484530013400</t>
  </si>
  <si>
    <t>Teleso vykurovacie doskové jednoradové oceľové KORAD 22K 1400x400mm, pripojenie pravé spodné, závit G 1/2" vnutorný, KORADO</t>
  </si>
  <si>
    <t>662453957</t>
  </si>
  <si>
    <t>54</t>
  </si>
  <si>
    <t>998735101.S</t>
  </si>
  <si>
    <t>Presun hmôt pre vykurovacie telesá v objektoch výšky do 6 m</t>
  </si>
  <si>
    <t>-824738986</t>
  </si>
  <si>
    <t>763</t>
  </si>
  <si>
    <t>Konštrukcie - drevostavby</t>
  </si>
  <si>
    <t>31</t>
  </si>
  <si>
    <t>763138221.S</t>
  </si>
  <si>
    <t>Podhľad SDK závesný na dvojúrovňovej oceľovej podkonštrukcií CD+UD, doska protipožiarna DF 12.5 mm</t>
  </si>
  <si>
    <t>470548126</t>
  </si>
  <si>
    <t>79</t>
  </si>
  <si>
    <t>763147111.S</t>
  </si>
  <si>
    <t>Lišta prekrytia káblov zo sadrokartónu, doska štandardná 12,5 mm</t>
  </si>
  <si>
    <t>-508275698</t>
  </si>
  <si>
    <t>55</t>
  </si>
  <si>
    <t>998763301.S</t>
  </si>
  <si>
    <t>Presun hmôt pre sádrokartónové konštrukcie v objektoch výšky do 7 m</t>
  </si>
  <si>
    <t>-1820506465</t>
  </si>
  <si>
    <t>766</t>
  </si>
  <si>
    <t>Konštrukcie stolárske</t>
  </si>
  <si>
    <t>766211811.S</t>
  </si>
  <si>
    <t>Demontáž madiel schodiskových drevených   -0,0019t</t>
  </si>
  <si>
    <t>-61803672</t>
  </si>
  <si>
    <t>10</t>
  </si>
  <si>
    <t>766411812.S</t>
  </si>
  <si>
    <t>Demontáž dreveného obloženia stien panelmi, veľ. nad 1,5 m2,  -0,02465t</t>
  </si>
  <si>
    <t>2040537543</t>
  </si>
  <si>
    <t>7</t>
  </si>
  <si>
    <t>766660012.S</t>
  </si>
  <si>
    <t>Vyvesenie alebo zavesenie drevených  krídiel  dverí, pre vykonanie stavebných  zmien, plochy nad 2 m2</t>
  </si>
  <si>
    <t>272703891</t>
  </si>
  <si>
    <t>766662112.S</t>
  </si>
  <si>
    <t>Montáž dverového krídla otočného jednokrídlového poldrážkového, do existujúcej zárubne, vrátane kovania</t>
  </si>
  <si>
    <t>-1601418512</t>
  </si>
  <si>
    <t>21</t>
  </si>
  <si>
    <t>549150000600.S</t>
  </si>
  <si>
    <t>Kľučka dverová a rozeta 2x, nehrdzavejúca oceľ, povrch nerez brúsený</t>
  </si>
  <si>
    <t>2043587187</t>
  </si>
  <si>
    <t>22</t>
  </si>
  <si>
    <t>611610000400.S</t>
  </si>
  <si>
    <t>Dvere vnútorné jednokrídlové, šírka 600-900 mm, masívne drevo, plné s nadsvetlíkom</t>
  </si>
  <si>
    <t>-460566675</t>
  </si>
  <si>
    <t>8</t>
  </si>
  <si>
    <t>766662911.S</t>
  </si>
  <si>
    <t>Odstránenie náteru dverí z tvrdého dreva vrátane zárubne</t>
  </si>
  <si>
    <t>-867334471</t>
  </si>
  <si>
    <t>18</t>
  </si>
  <si>
    <t>766702111.S</t>
  </si>
  <si>
    <t>Montáž zárubní obložkových pre dvere jednokrídlové</t>
  </si>
  <si>
    <t>2043332747</t>
  </si>
  <si>
    <t>19</t>
  </si>
  <si>
    <t>611810002300.S</t>
  </si>
  <si>
    <t>Zárubňa vnútorná obložková, šírka 600-900 mm, výška 1970 mm, masívne drevo, pre stenu hrúbky 180-250 mm, pre jednokrídlové dvere</t>
  </si>
  <si>
    <t>624013530</t>
  </si>
  <si>
    <t>65</t>
  </si>
  <si>
    <t>55356000084</t>
  </si>
  <si>
    <t>Lamelová deliaca priečka</t>
  </si>
  <si>
    <t>-1910998494</t>
  </si>
  <si>
    <t>70</t>
  </si>
  <si>
    <t>55356000089</t>
  </si>
  <si>
    <t>Obklad steny</t>
  </si>
  <si>
    <t>123688453</t>
  </si>
  <si>
    <t>77</t>
  </si>
  <si>
    <t>55356000090</t>
  </si>
  <si>
    <t>Zábradlie</t>
  </si>
  <si>
    <t>295425604</t>
  </si>
  <si>
    <t>56</t>
  </si>
  <si>
    <t>998766101.S</t>
  </si>
  <si>
    <t>Presun hmot pre konštrukcie stolárske v objektoch výšky do 6 m</t>
  </si>
  <si>
    <t>931016282</t>
  </si>
  <si>
    <t>767</t>
  </si>
  <si>
    <t>Konštrukcie doplnkové kovové</t>
  </si>
  <si>
    <t>80</t>
  </si>
  <si>
    <t>767995151.S</t>
  </si>
  <si>
    <t>Montáž závesnej lišty na plagáty</t>
  </si>
  <si>
    <t>-1764170592</t>
  </si>
  <si>
    <t>81</t>
  </si>
  <si>
    <t>631260001265.S</t>
  </si>
  <si>
    <t>Závesná lišta</t>
  </si>
  <si>
    <t>1478930208</t>
  </si>
  <si>
    <t>771</t>
  </si>
  <si>
    <t>Podlahy z dlaždíc</t>
  </si>
  <si>
    <t>28</t>
  </si>
  <si>
    <t>771271108.S</t>
  </si>
  <si>
    <t>Montáž obkladov schodiskových stupňov dlaždicami do malty veľ. 900 x 900 mm</t>
  </si>
  <si>
    <t>-1609632198</t>
  </si>
  <si>
    <t>26</t>
  </si>
  <si>
    <t>771541025.S</t>
  </si>
  <si>
    <t>Montáž podláh z dlaždíc gres kladených do malty veľ. 900 x 900 mm</t>
  </si>
  <si>
    <t>-1830341177</t>
  </si>
  <si>
    <t>29</t>
  </si>
  <si>
    <t>597740003510.S</t>
  </si>
  <si>
    <t>Dlažba Ergon Lombarda</t>
  </si>
  <si>
    <t>382196710</t>
  </si>
  <si>
    <t>58</t>
  </si>
  <si>
    <t>998771101.S</t>
  </si>
  <si>
    <t>Presun hmôt pre podlahy z dlaždíc v objektoch výšky do 6m</t>
  </si>
  <si>
    <t>1281368810</t>
  </si>
  <si>
    <t>783</t>
  </si>
  <si>
    <t>Nátery</t>
  </si>
  <si>
    <t>23</t>
  </si>
  <si>
    <t>783617100.S</t>
  </si>
  <si>
    <t>Nátery stolárskych výrobkov olejové farby bielej 2x lakovaním</t>
  </si>
  <si>
    <t>629737918</t>
  </si>
  <si>
    <t>784</t>
  </si>
  <si>
    <t>Maľby</t>
  </si>
  <si>
    <t>39</t>
  </si>
  <si>
    <t>784410510.S</t>
  </si>
  <si>
    <t>Prebrúsenie a oprášenie jemnozrnných povrchov výšky nad 3,80 m</t>
  </si>
  <si>
    <t>-1456910236</t>
  </si>
  <si>
    <t>40</t>
  </si>
  <si>
    <t>784422272.S</t>
  </si>
  <si>
    <t>Maľby vápenné základné dvojnásobné, ručne nanášané na jemnozrnný podklad výšky nad 3,80 m</t>
  </si>
  <si>
    <t>-498043552</t>
  </si>
  <si>
    <t>787</t>
  </si>
  <si>
    <t>Výrobky zo skla</t>
  </si>
  <si>
    <t>24</t>
  </si>
  <si>
    <t>787693313.S</t>
  </si>
  <si>
    <t>Sklenené dvere a pevné zasklenie - kompletná dodávka a montáž</t>
  </si>
  <si>
    <t>súb.</t>
  </si>
  <si>
    <t>6727239</t>
  </si>
  <si>
    <t>Práce a dodávky M</t>
  </si>
  <si>
    <t>21-M</t>
  </si>
  <si>
    <t>Elektromontáže</t>
  </si>
  <si>
    <t>60</t>
  </si>
  <si>
    <t>2100</t>
  </si>
  <si>
    <t>Elektroinštalácie - kompletná dodávka a montáž</t>
  </si>
  <si>
    <t>64</t>
  </si>
  <si>
    <t>-226571081</t>
  </si>
  <si>
    <t>91</t>
  </si>
  <si>
    <t>210201902.S</t>
  </si>
  <si>
    <t>Montáž svietidla interiérového na stenu do 2 kg</t>
  </si>
  <si>
    <t>-422542855</t>
  </si>
  <si>
    <t>92</t>
  </si>
  <si>
    <t>348110000500.S</t>
  </si>
  <si>
    <t>Svietidlo nástenné Trio Leuchten Duo Loko</t>
  </si>
  <si>
    <t>128</t>
  </si>
  <si>
    <t>291842568</t>
  </si>
  <si>
    <t>88</t>
  </si>
  <si>
    <t>210201910.S</t>
  </si>
  <si>
    <t>Montáž svietidla interiérového na strop do 5,0 kg</t>
  </si>
  <si>
    <t>-362827588</t>
  </si>
  <si>
    <t>89</t>
  </si>
  <si>
    <t>348110000100.S</t>
  </si>
  <si>
    <t>Svietidlo závesné Leuchten Direct - Anella</t>
  </si>
  <si>
    <t>-1210438768</t>
  </si>
  <si>
    <t>90</t>
  </si>
  <si>
    <t>348110000200.S</t>
  </si>
  <si>
    <t>Svietidlo bodové QAZQA - Oneon 2</t>
  </si>
  <si>
    <t>226214116</t>
  </si>
  <si>
    <t>13</t>
  </si>
  <si>
    <t>210964323.S</t>
  </si>
  <si>
    <t>Demontáž do sute - svietidla interiérového na strop do 2 kg vrátane odpojenia   -0,00200 t</t>
  </si>
  <si>
    <t>723115792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</si>
</sst>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10"/>
      <name val="Arial CE"/>
      <family val="2"/>
    </font>
    <font>
      <sz val="9"/>
      <color rgb="FF70AD47"/>
      <name val="Arial CE"/>
    </font>
    <font>
      <i/>
      <sz val="9"/>
      <color theme="1"/>
      <name val="Arial CE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166" fontId="17" fillId="0" borderId="0" xfId="0" applyNumberFormat="1" applyFont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4" fontId="21" fillId="0" borderId="0" xfId="0" applyNumberFormat="1" applyFont="1"/>
    <xf numFmtId="166" fontId="28" fillId="0" borderId="12" xfId="0" applyNumberFormat="1" applyFont="1" applyBorder="1"/>
    <xf numFmtId="166" fontId="28" fillId="0" borderId="13" xfId="0" applyNumberFormat="1" applyFont="1" applyBorder="1"/>
    <xf numFmtId="4" fontId="29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4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vertical="center"/>
      <protection locked="0"/>
    </xf>
    <xf numFmtId="0" fontId="30" fillId="0" borderId="22" xfId="0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5" borderId="22" xfId="0" applyFont="1" applyFill="1" applyBorder="1" applyAlignment="1" applyProtection="1">
      <alignment horizontal="center" vertical="center"/>
      <protection locked="0"/>
    </xf>
    <xf numFmtId="49" fontId="34" fillId="5" borderId="22" xfId="0" applyNumberFormat="1" applyFont="1" applyFill="1" applyBorder="1" applyAlignment="1" applyProtection="1">
      <alignment horizontal="left" vertical="center" wrapText="1"/>
      <protection locked="0"/>
    </xf>
    <xf numFmtId="0" fontId="34" fillId="5" borderId="22" xfId="0" applyFont="1" applyFill="1" applyBorder="1" applyAlignment="1" applyProtection="1">
      <alignment horizontal="left" vertical="center" wrapText="1"/>
      <protection locked="0"/>
    </xf>
    <xf numFmtId="0" fontId="34" fillId="5" borderId="22" xfId="0" applyFont="1" applyFill="1" applyBorder="1" applyAlignment="1" applyProtection="1">
      <alignment horizontal="center" vertical="center" wrapText="1"/>
      <protection locked="0"/>
    </xf>
    <xf numFmtId="167" fontId="34" fillId="5" borderId="22" xfId="0" applyNumberFormat="1" applyFont="1" applyFill="1" applyBorder="1" applyAlignment="1" applyProtection="1">
      <alignment vertical="center"/>
      <protection locked="0"/>
    </xf>
    <xf numFmtId="0" fontId="34" fillId="5" borderId="22" xfId="0" applyFont="1" applyFill="1" applyBorder="1" applyAlignment="1" applyProtection="1">
      <alignment vertical="center"/>
      <protection locked="0"/>
    </xf>
    <xf numFmtId="4" fontId="34" fillId="5" borderId="22" xfId="0" applyNumberFormat="1" applyFont="1" applyFill="1" applyBorder="1" applyAlignment="1" applyProtection="1">
      <alignment vertical="center"/>
      <protection locked="0"/>
    </xf>
    <xf numFmtId="0" fontId="2" fillId="6" borderId="0" xfId="0" applyFont="1" applyFill="1" applyAlignment="1">
      <alignment horizontal="left" vertical="center" wrapText="1"/>
    </xf>
    <xf numFmtId="0" fontId="33" fillId="0" borderId="0" xfId="0" applyFont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0" fontId="19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0" borderId="0" xfId="0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aidet Eva" id="{98DB1AC4-C16E-4401-859D-C59908B5D9E8}" userId="S::elaidet@bbsk.sk::98e3ff30-e240-4935-aed2-0c978cea7f3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05" dT="2023-06-13T12:49:57.23" personId="{98DB1AC4-C16E-4401-859D-C59908B5D9E8}" id="{6A5C1F56-45F8-435D-865D-F1FA228B5FD5}">
    <text>Aj toto k nábytku?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opLeftCell="A81" workbookViewId="0">
      <selection activeCell="D14" sqref="D14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50000000000003" customHeight="1">
      <c r="AR2" s="197" t="s">
        <v>5</v>
      </c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5" customHeight="1">
      <c r="B4" s="16"/>
      <c r="D4" s="17" t="s">
        <v>8</v>
      </c>
      <c r="AR4" s="16"/>
      <c r="AS4" s="18" t="s">
        <v>9</v>
      </c>
      <c r="BS4" s="13" t="s">
        <v>10</v>
      </c>
    </row>
    <row r="5" spans="1:74" ht="12" customHeight="1">
      <c r="B5" s="16"/>
      <c r="D5" s="19" t="s">
        <v>11</v>
      </c>
      <c r="K5" s="179" t="s">
        <v>12</v>
      </c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R5" s="16"/>
      <c r="BS5" s="13" t="s">
        <v>6</v>
      </c>
    </row>
    <row r="6" spans="1:74" ht="36.950000000000003" customHeight="1">
      <c r="B6" s="16"/>
      <c r="D6" s="21" t="s">
        <v>13</v>
      </c>
      <c r="K6" s="181" t="s">
        <v>14</v>
      </c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R6" s="16"/>
      <c r="BS6" s="13" t="s">
        <v>6</v>
      </c>
    </row>
    <row r="7" spans="1:74" ht="12" customHeight="1">
      <c r="B7" s="16"/>
      <c r="D7" s="22" t="s">
        <v>15</v>
      </c>
      <c r="K7" s="20" t="s">
        <v>1</v>
      </c>
      <c r="AK7" s="22" t="s">
        <v>16</v>
      </c>
      <c r="AN7" s="20" t="s">
        <v>1</v>
      </c>
      <c r="AR7" s="16"/>
      <c r="BS7" s="13" t="s">
        <v>6</v>
      </c>
    </row>
    <row r="8" spans="1:74" ht="12" customHeight="1">
      <c r="B8" s="16"/>
      <c r="D8" s="22" t="s">
        <v>17</v>
      </c>
      <c r="K8" s="20" t="s">
        <v>18</v>
      </c>
      <c r="AK8" s="22" t="s">
        <v>19</v>
      </c>
      <c r="AN8" s="20"/>
      <c r="AR8" s="16"/>
      <c r="BS8" s="13" t="s">
        <v>6</v>
      </c>
    </row>
    <row r="9" spans="1:74" ht="14.45" customHeight="1">
      <c r="B9" s="16"/>
      <c r="AR9" s="16"/>
      <c r="BS9" s="13" t="s">
        <v>6</v>
      </c>
    </row>
    <row r="10" spans="1:74" ht="12" customHeight="1">
      <c r="B10" s="16"/>
      <c r="D10" s="22" t="s">
        <v>20</v>
      </c>
      <c r="AK10" s="22" t="s">
        <v>21</v>
      </c>
      <c r="AN10" s="20" t="s">
        <v>1</v>
      </c>
      <c r="AR10" s="16"/>
      <c r="BS10" s="13" t="s">
        <v>6</v>
      </c>
    </row>
    <row r="11" spans="1:74" ht="18.600000000000001" customHeight="1">
      <c r="B11" s="16"/>
      <c r="E11" s="20"/>
      <c r="AK11" s="22" t="s">
        <v>23</v>
      </c>
      <c r="AN11" s="20" t="s">
        <v>1</v>
      </c>
      <c r="AR11" s="16"/>
      <c r="BS11" s="13" t="s">
        <v>6</v>
      </c>
    </row>
    <row r="12" spans="1:74" ht="6.95" customHeight="1">
      <c r="B12" s="16"/>
      <c r="AR12" s="16"/>
      <c r="BS12" s="13" t="s">
        <v>6</v>
      </c>
    </row>
    <row r="13" spans="1:74" ht="12" customHeight="1">
      <c r="B13" s="16"/>
      <c r="D13" s="22" t="s">
        <v>24</v>
      </c>
      <c r="AK13" s="22" t="s">
        <v>21</v>
      </c>
      <c r="AN13" s="20" t="s">
        <v>1</v>
      </c>
      <c r="AR13" s="16"/>
      <c r="BS13" s="13" t="s">
        <v>6</v>
      </c>
    </row>
    <row r="14" spans="1:74" ht="12.75">
      <c r="B14" s="16"/>
      <c r="E14" s="20" t="s">
        <v>25</v>
      </c>
      <c r="AK14" s="22" t="s">
        <v>23</v>
      </c>
      <c r="AN14" s="20" t="s">
        <v>1</v>
      </c>
      <c r="AR14" s="16"/>
      <c r="BS14" s="13" t="s">
        <v>6</v>
      </c>
    </row>
    <row r="15" spans="1:74" ht="6.95" customHeight="1">
      <c r="B15" s="16"/>
      <c r="AR15" s="16"/>
      <c r="BS15" s="13" t="s">
        <v>3</v>
      </c>
    </row>
    <row r="16" spans="1:74" ht="12" customHeight="1">
      <c r="B16" s="16"/>
      <c r="D16" s="22" t="s">
        <v>26</v>
      </c>
      <c r="AK16" s="22" t="s">
        <v>21</v>
      </c>
      <c r="AN16" s="20" t="s">
        <v>1</v>
      </c>
      <c r="AR16" s="16"/>
      <c r="BS16" s="13" t="s">
        <v>3</v>
      </c>
    </row>
    <row r="17" spans="2:71" ht="18.600000000000001" customHeight="1">
      <c r="B17" s="16"/>
      <c r="E17" s="20" t="s">
        <v>27</v>
      </c>
      <c r="AK17" s="22" t="s">
        <v>23</v>
      </c>
      <c r="AN17" s="20" t="s">
        <v>1</v>
      </c>
      <c r="AR17" s="16"/>
      <c r="BS17" s="13" t="s">
        <v>28</v>
      </c>
    </row>
    <row r="18" spans="2:71" ht="6.95" customHeight="1">
      <c r="B18" s="16"/>
      <c r="AR18" s="16"/>
      <c r="BS18" s="13" t="s">
        <v>6</v>
      </c>
    </row>
    <row r="19" spans="2:71" ht="12" customHeight="1">
      <c r="B19" s="16"/>
      <c r="D19" s="22" t="s">
        <v>29</v>
      </c>
      <c r="AK19" s="22" t="s">
        <v>21</v>
      </c>
      <c r="AN19" s="20" t="s">
        <v>1</v>
      </c>
      <c r="AR19" s="16"/>
      <c r="BS19" s="13" t="s">
        <v>6</v>
      </c>
    </row>
    <row r="20" spans="2:71" ht="18.600000000000001" customHeight="1">
      <c r="B20" s="16"/>
      <c r="E20" s="20" t="s">
        <v>30</v>
      </c>
      <c r="AK20" s="22" t="s">
        <v>23</v>
      </c>
      <c r="AN20" s="20" t="s">
        <v>1</v>
      </c>
      <c r="AR20" s="16"/>
      <c r="BS20" s="13" t="s">
        <v>28</v>
      </c>
    </row>
    <row r="21" spans="2:71" ht="6.95" customHeight="1">
      <c r="B21" s="16"/>
      <c r="AR21" s="16"/>
    </row>
    <row r="22" spans="2:71" ht="12" customHeight="1">
      <c r="B22" s="16"/>
      <c r="D22" s="22" t="s">
        <v>31</v>
      </c>
      <c r="AR22" s="16"/>
    </row>
    <row r="23" spans="2:71" ht="16.5" customHeight="1">
      <c r="B23" s="16"/>
      <c r="E23" s="182" t="s">
        <v>1</v>
      </c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R23" s="16"/>
    </row>
    <row r="24" spans="2:71" ht="6.95" customHeight="1">
      <c r="B24" s="16"/>
      <c r="AR24" s="16"/>
    </row>
    <row r="25" spans="2:71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s="1" customFormat="1" ht="25.9" customHeight="1">
      <c r="B26" s="25"/>
      <c r="D26" s="26" t="s">
        <v>32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83">
        <f>ROUND(AG94,2)</f>
        <v>0</v>
      </c>
      <c r="AL26" s="184"/>
      <c r="AM26" s="184"/>
      <c r="AN26" s="184"/>
      <c r="AO26" s="184"/>
      <c r="AR26" s="25"/>
    </row>
    <row r="27" spans="2:71" s="1" customFormat="1" ht="6.95" customHeight="1">
      <c r="B27" s="25"/>
      <c r="AR27" s="25"/>
    </row>
    <row r="28" spans="2:71" s="1" customFormat="1" ht="12.75">
      <c r="B28" s="25"/>
      <c r="L28" s="185" t="s">
        <v>33</v>
      </c>
      <c r="M28" s="185"/>
      <c r="N28" s="185"/>
      <c r="O28" s="185"/>
      <c r="P28" s="185"/>
      <c r="W28" s="185" t="s">
        <v>34</v>
      </c>
      <c r="X28" s="185"/>
      <c r="Y28" s="185"/>
      <c r="Z28" s="185"/>
      <c r="AA28" s="185"/>
      <c r="AB28" s="185"/>
      <c r="AC28" s="185"/>
      <c r="AD28" s="185"/>
      <c r="AE28" s="185"/>
      <c r="AK28" s="185" t="s">
        <v>35</v>
      </c>
      <c r="AL28" s="185"/>
      <c r="AM28" s="185"/>
      <c r="AN28" s="185"/>
      <c r="AO28" s="185"/>
      <c r="AR28" s="25"/>
    </row>
    <row r="29" spans="2:71" s="2" customFormat="1" ht="14.45" customHeight="1">
      <c r="B29" s="29"/>
      <c r="D29" s="22" t="s">
        <v>36</v>
      </c>
      <c r="F29" s="30" t="s">
        <v>37</v>
      </c>
      <c r="L29" s="188">
        <v>0.2</v>
      </c>
      <c r="M29" s="187"/>
      <c r="N29" s="187"/>
      <c r="O29" s="187"/>
      <c r="P29" s="187"/>
      <c r="Q29" s="31"/>
      <c r="R29" s="31"/>
      <c r="S29" s="31"/>
      <c r="T29" s="31"/>
      <c r="U29" s="31"/>
      <c r="V29" s="31"/>
      <c r="W29" s="186">
        <f>ROUND(AZ94, 2)</f>
        <v>0</v>
      </c>
      <c r="X29" s="187"/>
      <c r="Y29" s="187"/>
      <c r="Z29" s="187"/>
      <c r="AA29" s="187"/>
      <c r="AB29" s="187"/>
      <c r="AC29" s="187"/>
      <c r="AD29" s="187"/>
      <c r="AE29" s="187"/>
      <c r="AF29" s="31"/>
      <c r="AG29" s="31"/>
      <c r="AH29" s="31"/>
      <c r="AI29" s="31"/>
      <c r="AJ29" s="31"/>
      <c r="AK29" s="186">
        <f>ROUND(AV94, 2)</f>
        <v>0</v>
      </c>
      <c r="AL29" s="187"/>
      <c r="AM29" s="187"/>
      <c r="AN29" s="187"/>
      <c r="AO29" s="187"/>
      <c r="AP29" s="31"/>
      <c r="AQ29" s="31"/>
      <c r="AR29" s="32"/>
      <c r="AS29" s="31"/>
      <c r="AT29" s="31"/>
      <c r="AU29" s="31"/>
      <c r="AV29" s="31"/>
      <c r="AW29" s="31"/>
      <c r="AX29" s="31"/>
      <c r="AY29" s="31"/>
      <c r="AZ29" s="31"/>
    </row>
    <row r="30" spans="2:71" s="2" customFormat="1" ht="14.45" customHeight="1">
      <c r="B30" s="29"/>
      <c r="F30" s="30" t="s">
        <v>38</v>
      </c>
      <c r="L30" s="191">
        <v>0.2</v>
      </c>
      <c r="M30" s="190"/>
      <c r="N30" s="190"/>
      <c r="O30" s="190"/>
      <c r="P30" s="190"/>
      <c r="W30" s="189">
        <f>ROUND(BA94, 2)</f>
        <v>0</v>
      </c>
      <c r="X30" s="190"/>
      <c r="Y30" s="190"/>
      <c r="Z30" s="190"/>
      <c r="AA30" s="190"/>
      <c r="AB30" s="190"/>
      <c r="AC30" s="190"/>
      <c r="AD30" s="190"/>
      <c r="AE30" s="190"/>
      <c r="AK30" s="189">
        <f>ROUND(AW94, 2)</f>
        <v>0</v>
      </c>
      <c r="AL30" s="190"/>
      <c r="AM30" s="190"/>
      <c r="AN30" s="190"/>
      <c r="AO30" s="190"/>
      <c r="AR30" s="29"/>
    </row>
    <row r="31" spans="2:71" s="2" customFormat="1" ht="14.45" hidden="1" customHeight="1">
      <c r="B31" s="29"/>
      <c r="F31" s="22" t="s">
        <v>39</v>
      </c>
      <c r="L31" s="191">
        <v>0.2</v>
      </c>
      <c r="M31" s="190"/>
      <c r="N31" s="190"/>
      <c r="O31" s="190"/>
      <c r="P31" s="190"/>
      <c r="W31" s="189">
        <f>ROUND(BB94, 2)</f>
        <v>0</v>
      </c>
      <c r="X31" s="190"/>
      <c r="Y31" s="190"/>
      <c r="Z31" s="190"/>
      <c r="AA31" s="190"/>
      <c r="AB31" s="190"/>
      <c r="AC31" s="190"/>
      <c r="AD31" s="190"/>
      <c r="AE31" s="190"/>
      <c r="AK31" s="189">
        <v>0</v>
      </c>
      <c r="AL31" s="190"/>
      <c r="AM31" s="190"/>
      <c r="AN31" s="190"/>
      <c r="AO31" s="190"/>
      <c r="AR31" s="29"/>
    </row>
    <row r="32" spans="2:71" s="2" customFormat="1" ht="14.45" hidden="1" customHeight="1">
      <c r="B32" s="29"/>
      <c r="F32" s="22" t="s">
        <v>40</v>
      </c>
      <c r="L32" s="191">
        <v>0.2</v>
      </c>
      <c r="M32" s="190"/>
      <c r="N32" s="190"/>
      <c r="O32" s="190"/>
      <c r="P32" s="190"/>
      <c r="W32" s="189">
        <f>ROUND(BC94, 2)</f>
        <v>0</v>
      </c>
      <c r="X32" s="190"/>
      <c r="Y32" s="190"/>
      <c r="Z32" s="190"/>
      <c r="AA32" s="190"/>
      <c r="AB32" s="190"/>
      <c r="AC32" s="190"/>
      <c r="AD32" s="190"/>
      <c r="AE32" s="190"/>
      <c r="AK32" s="189">
        <v>0</v>
      </c>
      <c r="AL32" s="190"/>
      <c r="AM32" s="190"/>
      <c r="AN32" s="190"/>
      <c r="AO32" s="190"/>
      <c r="AR32" s="29"/>
    </row>
    <row r="33" spans="2:52" s="2" customFormat="1" ht="14.45" hidden="1" customHeight="1">
      <c r="B33" s="29"/>
      <c r="F33" s="30" t="s">
        <v>41</v>
      </c>
      <c r="L33" s="188">
        <v>0</v>
      </c>
      <c r="M33" s="187"/>
      <c r="N33" s="187"/>
      <c r="O33" s="187"/>
      <c r="P33" s="187"/>
      <c r="Q33" s="31"/>
      <c r="R33" s="31"/>
      <c r="S33" s="31"/>
      <c r="T33" s="31"/>
      <c r="U33" s="31"/>
      <c r="V33" s="31"/>
      <c r="W33" s="186">
        <f>ROUND(BD94, 2)</f>
        <v>0</v>
      </c>
      <c r="X33" s="187"/>
      <c r="Y33" s="187"/>
      <c r="Z33" s="187"/>
      <c r="AA33" s="187"/>
      <c r="AB33" s="187"/>
      <c r="AC33" s="187"/>
      <c r="AD33" s="187"/>
      <c r="AE33" s="187"/>
      <c r="AF33" s="31"/>
      <c r="AG33" s="31"/>
      <c r="AH33" s="31"/>
      <c r="AI33" s="31"/>
      <c r="AJ33" s="31"/>
      <c r="AK33" s="186">
        <v>0</v>
      </c>
      <c r="AL33" s="187"/>
      <c r="AM33" s="187"/>
      <c r="AN33" s="187"/>
      <c r="AO33" s="187"/>
      <c r="AP33" s="31"/>
      <c r="AQ33" s="31"/>
      <c r="AR33" s="32"/>
      <c r="AS33" s="31"/>
      <c r="AT33" s="31"/>
      <c r="AU33" s="31"/>
      <c r="AV33" s="31"/>
      <c r="AW33" s="31"/>
      <c r="AX33" s="31"/>
      <c r="AY33" s="31"/>
      <c r="AZ33" s="31"/>
    </row>
    <row r="34" spans="2:52" s="1" customFormat="1" ht="6.95" customHeight="1">
      <c r="B34" s="25"/>
      <c r="AR34" s="25"/>
    </row>
    <row r="35" spans="2:52" s="1" customFormat="1" ht="25.9" customHeight="1">
      <c r="B35" s="25"/>
      <c r="C35" s="33"/>
      <c r="D35" s="34" t="s">
        <v>42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43</v>
      </c>
      <c r="U35" s="35"/>
      <c r="V35" s="35"/>
      <c r="W35" s="35"/>
      <c r="X35" s="212" t="s">
        <v>44</v>
      </c>
      <c r="Y35" s="213"/>
      <c r="Z35" s="213"/>
      <c r="AA35" s="213"/>
      <c r="AB35" s="213"/>
      <c r="AC35" s="35"/>
      <c r="AD35" s="35"/>
      <c r="AE35" s="35"/>
      <c r="AF35" s="35"/>
      <c r="AG35" s="35"/>
      <c r="AH35" s="35"/>
      <c r="AI35" s="35"/>
      <c r="AJ35" s="35"/>
      <c r="AK35" s="214">
        <f>SUM(AK26:AK33)</f>
        <v>0</v>
      </c>
      <c r="AL35" s="213"/>
      <c r="AM35" s="213"/>
      <c r="AN35" s="213"/>
      <c r="AO35" s="215"/>
      <c r="AP35" s="33"/>
      <c r="AQ35" s="33"/>
      <c r="AR35" s="25"/>
    </row>
    <row r="36" spans="2:52" s="1" customFormat="1" ht="6.95" customHeight="1">
      <c r="B36" s="25"/>
      <c r="AR36" s="25"/>
    </row>
    <row r="37" spans="2:52" s="1" customFormat="1" ht="14.45" customHeight="1">
      <c r="B37" s="25"/>
      <c r="AR37" s="25"/>
    </row>
    <row r="38" spans="2:52" ht="14.45" customHeight="1">
      <c r="B38" s="16"/>
      <c r="AR38" s="16"/>
    </row>
    <row r="39" spans="2:52" ht="14.45" customHeight="1">
      <c r="B39" s="16"/>
      <c r="AR39" s="16"/>
    </row>
    <row r="40" spans="2:52" ht="14.45" customHeight="1">
      <c r="B40" s="16"/>
      <c r="AR40" s="16"/>
    </row>
    <row r="41" spans="2:52" ht="14.45" customHeight="1">
      <c r="B41" s="16"/>
      <c r="AR41" s="16"/>
    </row>
    <row r="42" spans="2:52" ht="14.45" customHeight="1">
      <c r="B42" s="16"/>
      <c r="AR42" s="16"/>
    </row>
    <row r="43" spans="2:52" ht="14.45" customHeight="1">
      <c r="B43" s="16"/>
      <c r="AR43" s="16"/>
    </row>
    <row r="44" spans="2:52" ht="14.45" customHeight="1">
      <c r="B44" s="16"/>
      <c r="AR44" s="16"/>
    </row>
    <row r="45" spans="2:52" ht="14.45" customHeight="1">
      <c r="B45" s="16"/>
      <c r="AR45" s="16"/>
    </row>
    <row r="46" spans="2:52" ht="14.45" customHeight="1">
      <c r="B46" s="16"/>
      <c r="AR46" s="16"/>
    </row>
    <row r="47" spans="2:52" ht="14.45" customHeight="1">
      <c r="B47" s="16"/>
      <c r="AR47" s="16"/>
    </row>
    <row r="48" spans="2:52" ht="14.45" customHeight="1">
      <c r="B48" s="16"/>
      <c r="AR48" s="16"/>
    </row>
    <row r="49" spans="2:44" s="1" customFormat="1" ht="14.45" customHeight="1">
      <c r="B49" s="25"/>
      <c r="D49" s="37" t="s">
        <v>45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46</v>
      </c>
      <c r="AI49" s="38"/>
      <c r="AJ49" s="38"/>
      <c r="AK49" s="38"/>
      <c r="AL49" s="38"/>
      <c r="AM49" s="38"/>
      <c r="AN49" s="38"/>
      <c r="AO49" s="38"/>
      <c r="AR49" s="25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2.75">
      <c r="B60" s="25"/>
      <c r="D60" s="39" t="s">
        <v>47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9" t="s">
        <v>48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9" t="s">
        <v>47</v>
      </c>
      <c r="AI60" s="27"/>
      <c r="AJ60" s="27"/>
      <c r="AK60" s="27"/>
      <c r="AL60" s="27"/>
      <c r="AM60" s="39" t="s">
        <v>48</v>
      </c>
      <c r="AN60" s="27"/>
      <c r="AO60" s="27"/>
      <c r="AR60" s="25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2.75">
      <c r="B64" s="25"/>
      <c r="D64" s="37" t="s">
        <v>49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50</v>
      </c>
      <c r="AI64" s="38"/>
      <c r="AJ64" s="38"/>
      <c r="AK64" s="38"/>
      <c r="AL64" s="38"/>
      <c r="AM64" s="38"/>
      <c r="AN64" s="38"/>
      <c r="AO64" s="38"/>
      <c r="AR64" s="25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2.75">
      <c r="B75" s="25"/>
      <c r="D75" s="39" t="s">
        <v>47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9" t="s">
        <v>48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9" t="s">
        <v>47</v>
      </c>
      <c r="AI75" s="27"/>
      <c r="AJ75" s="27"/>
      <c r="AK75" s="27"/>
      <c r="AL75" s="27"/>
      <c r="AM75" s="39" t="s">
        <v>48</v>
      </c>
      <c r="AN75" s="27"/>
      <c r="AO75" s="27"/>
      <c r="AR75" s="25"/>
    </row>
    <row r="76" spans="2:44" s="1" customFormat="1">
      <c r="B76" s="25"/>
      <c r="AR76" s="25"/>
    </row>
    <row r="77" spans="2:44" s="1" customFormat="1" ht="6.9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5"/>
    </row>
    <row r="81" spans="1:90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5"/>
    </row>
    <row r="82" spans="1:90" s="1" customFormat="1" ht="24.95" customHeight="1">
      <c r="B82" s="25"/>
      <c r="C82" s="17" t="s">
        <v>51</v>
      </c>
      <c r="AR82" s="25"/>
    </row>
    <row r="83" spans="1:90" s="1" customFormat="1" ht="6.95" customHeight="1">
      <c r="B83" s="25"/>
      <c r="AR83" s="25"/>
    </row>
    <row r="84" spans="1:90" s="3" customFormat="1" ht="12" customHeight="1">
      <c r="B84" s="44"/>
      <c r="C84" s="22" t="s">
        <v>11</v>
      </c>
      <c r="L84" s="3" t="str">
        <f>K5</f>
        <v>80145</v>
      </c>
      <c r="AR84" s="44"/>
    </row>
    <row r="85" spans="1:90" s="4" customFormat="1" ht="36.950000000000003" customHeight="1">
      <c r="B85" s="45"/>
      <c r="C85" s="46" t="s">
        <v>13</v>
      </c>
      <c r="L85" s="203" t="str">
        <f>K6</f>
        <v>Revitalizácia hlavného vstupu do Gemersko-malohontského múzea a zriadenie návštevníckeho centra</v>
      </c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  <c r="AO85" s="204"/>
      <c r="AR85" s="45"/>
    </row>
    <row r="86" spans="1:90" s="1" customFormat="1" ht="6.95" customHeight="1">
      <c r="B86" s="25"/>
      <c r="AR86" s="25"/>
    </row>
    <row r="87" spans="1:90" s="1" customFormat="1" ht="12" customHeight="1">
      <c r="B87" s="25"/>
      <c r="C87" s="22" t="s">
        <v>17</v>
      </c>
      <c r="L87" s="47" t="str">
        <f>IF(K8="","",K8)</f>
        <v>Nám. M. Tompu 14/5, Rimavská Sobota</v>
      </c>
      <c r="AI87" s="22" t="s">
        <v>19</v>
      </c>
      <c r="AM87" s="205" t="str">
        <f>IF(AN8= "","",AN8)</f>
        <v/>
      </c>
      <c r="AN87" s="205"/>
      <c r="AR87" s="25"/>
    </row>
    <row r="88" spans="1:90" s="1" customFormat="1" ht="6.95" customHeight="1">
      <c r="B88" s="25"/>
      <c r="AR88" s="25"/>
    </row>
    <row r="89" spans="1:90" s="1" customFormat="1" ht="15.2" customHeight="1">
      <c r="B89" s="25"/>
      <c r="C89" s="22" t="s">
        <v>20</v>
      </c>
      <c r="L89" s="3" t="str">
        <f>IF(E11= "","",E11)</f>
        <v/>
      </c>
      <c r="AI89" s="22" t="s">
        <v>26</v>
      </c>
      <c r="AM89" s="206" t="str">
        <f>IF(E17="","",E17)</f>
        <v>Ing. arch. Martina Ťažká</v>
      </c>
      <c r="AN89" s="207"/>
      <c r="AO89" s="207"/>
      <c r="AP89" s="207"/>
      <c r="AR89" s="25"/>
      <c r="AS89" s="208" t="s">
        <v>52</v>
      </c>
      <c r="AT89" s="209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1:90" s="1" customFormat="1" ht="15.2" customHeight="1">
      <c r="B90" s="25"/>
      <c r="C90" s="22" t="s">
        <v>24</v>
      </c>
      <c r="L90" s="3" t="str">
        <f>IF(E14="","",E14)</f>
        <v xml:space="preserve"> </v>
      </c>
      <c r="AI90" s="22" t="s">
        <v>29</v>
      </c>
      <c r="AM90" s="206" t="str">
        <f>IF(E20="","",E20)</f>
        <v>Ing. Andrej Oršín</v>
      </c>
      <c r="AN90" s="207"/>
      <c r="AO90" s="207"/>
      <c r="AP90" s="207"/>
      <c r="AR90" s="25"/>
      <c r="AS90" s="210"/>
      <c r="AT90" s="211"/>
      <c r="BD90" s="51"/>
    </row>
    <row r="91" spans="1:90" s="1" customFormat="1" ht="10.7" customHeight="1">
      <c r="B91" s="25"/>
      <c r="AR91" s="25"/>
      <c r="AS91" s="210"/>
      <c r="AT91" s="211"/>
      <c r="BD91" s="51"/>
    </row>
    <row r="92" spans="1:90" s="1" customFormat="1" ht="29.25" customHeight="1">
      <c r="B92" s="25"/>
      <c r="C92" s="198" t="s">
        <v>53</v>
      </c>
      <c r="D92" s="199"/>
      <c r="E92" s="199"/>
      <c r="F92" s="199"/>
      <c r="G92" s="199"/>
      <c r="H92" s="52"/>
      <c r="I92" s="200" t="s">
        <v>54</v>
      </c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201" t="s">
        <v>55</v>
      </c>
      <c r="AH92" s="199"/>
      <c r="AI92" s="199"/>
      <c r="AJ92" s="199"/>
      <c r="AK92" s="199"/>
      <c r="AL92" s="199"/>
      <c r="AM92" s="199"/>
      <c r="AN92" s="200" t="s">
        <v>56</v>
      </c>
      <c r="AO92" s="199"/>
      <c r="AP92" s="202"/>
      <c r="AQ92" s="53" t="s">
        <v>57</v>
      </c>
      <c r="AR92" s="25"/>
      <c r="AS92" s="54" t="s">
        <v>58</v>
      </c>
      <c r="AT92" s="55" t="s">
        <v>59</v>
      </c>
      <c r="AU92" s="55" t="s">
        <v>60</v>
      </c>
      <c r="AV92" s="55" t="s">
        <v>61</v>
      </c>
      <c r="AW92" s="55" t="s">
        <v>62</v>
      </c>
      <c r="AX92" s="55" t="s">
        <v>63</v>
      </c>
      <c r="AY92" s="55" t="s">
        <v>64</v>
      </c>
      <c r="AZ92" s="55" t="s">
        <v>65</v>
      </c>
      <c r="BA92" s="55" t="s">
        <v>66</v>
      </c>
      <c r="BB92" s="55" t="s">
        <v>67</v>
      </c>
      <c r="BC92" s="55" t="s">
        <v>68</v>
      </c>
      <c r="BD92" s="56" t="s">
        <v>69</v>
      </c>
    </row>
    <row r="93" spans="1:90" s="1" customFormat="1" ht="10.7" customHeight="1">
      <c r="B93" s="25"/>
      <c r="AR93" s="25"/>
      <c r="AS93" s="57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1:90" s="5" customFormat="1" ht="32.450000000000003" customHeight="1">
      <c r="B94" s="58"/>
      <c r="C94" s="59" t="s">
        <v>70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195">
        <f>ROUND(AG95,2)</f>
        <v>0</v>
      </c>
      <c r="AH94" s="195"/>
      <c r="AI94" s="195"/>
      <c r="AJ94" s="195"/>
      <c r="AK94" s="195"/>
      <c r="AL94" s="195"/>
      <c r="AM94" s="195"/>
      <c r="AN94" s="196">
        <f>SUM(AG94,AT94)</f>
        <v>0</v>
      </c>
      <c r="AO94" s="196"/>
      <c r="AP94" s="196"/>
      <c r="AQ94" s="62" t="s">
        <v>1</v>
      </c>
      <c r="AR94" s="58"/>
      <c r="AS94" s="63">
        <f>ROUND(AS95,2)</f>
        <v>0</v>
      </c>
      <c r="AT94" s="64">
        <f>ROUND(SUM(AV94:AW94),2)</f>
        <v>0</v>
      </c>
      <c r="AU94" s="65" t="e">
        <f>ROUND(AU95,5)</f>
        <v>#REF!</v>
      </c>
      <c r="AV94" s="64">
        <f>ROUND(AZ94*L29,2)</f>
        <v>0</v>
      </c>
      <c r="AW94" s="64">
        <f>ROUND(BA94*L30,2)</f>
        <v>0</v>
      </c>
      <c r="AX94" s="64">
        <f>ROUND(BB94*L29,2)</f>
        <v>0</v>
      </c>
      <c r="AY94" s="64">
        <f>ROUND(BC94*L30,2)</f>
        <v>0</v>
      </c>
      <c r="AZ94" s="64">
        <f>ROUND(AZ95,2)</f>
        <v>0</v>
      </c>
      <c r="BA94" s="64">
        <f>ROUND(BA95,2)</f>
        <v>0</v>
      </c>
      <c r="BB94" s="64">
        <f>ROUND(BB95,2)</f>
        <v>0</v>
      </c>
      <c r="BC94" s="64">
        <f>ROUND(BC95,2)</f>
        <v>0</v>
      </c>
      <c r="BD94" s="66">
        <f>ROUND(BD95,2)</f>
        <v>0</v>
      </c>
      <c r="BS94" s="67" t="s">
        <v>71</v>
      </c>
      <c r="BT94" s="67" t="s">
        <v>72</v>
      </c>
      <c r="BV94" s="67" t="s">
        <v>73</v>
      </c>
      <c r="BW94" s="67" t="s">
        <v>4</v>
      </c>
      <c r="BX94" s="67" t="s">
        <v>74</v>
      </c>
      <c r="CL94" s="67" t="s">
        <v>1</v>
      </c>
    </row>
    <row r="95" spans="1:90" s="6" customFormat="1" ht="37.5" customHeight="1">
      <c r="A95" s="68" t="s">
        <v>75</v>
      </c>
      <c r="B95" s="69"/>
      <c r="C95" s="70"/>
      <c r="D95" s="194" t="s">
        <v>12</v>
      </c>
      <c r="E95" s="194"/>
      <c r="F95" s="194"/>
      <c r="G95" s="194"/>
      <c r="H95" s="194"/>
      <c r="I95" s="71"/>
      <c r="J95" s="194" t="s">
        <v>14</v>
      </c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2">
        <f>'80145 - Revitalizácia hla...'!J28</f>
        <v>0</v>
      </c>
      <c r="AH95" s="193"/>
      <c r="AI95" s="193"/>
      <c r="AJ95" s="193"/>
      <c r="AK95" s="193"/>
      <c r="AL95" s="193"/>
      <c r="AM95" s="193"/>
      <c r="AN95" s="192">
        <f>SUM(AG95,AT95)</f>
        <v>0</v>
      </c>
      <c r="AO95" s="193"/>
      <c r="AP95" s="193"/>
      <c r="AQ95" s="72" t="s">
        <v>76</v>
      </c>
      <c r="AR95" s="69"/>
      <c r="AS95" s="73">
        <v>0</v>
      </c>
      <c r="AT95" s="74">
        <f>ROUND(SUM(AV95:AW95),2)</f>
        <v>0</v>
      </c>
      <c r="AU95" s="75" t="e">
        <f>'80145 - Revitalizácia hla...'!P130</f>
        <v>#REF!</v>
      </c>
      <c r="AV95" s="74">
        <f>'80145 - Revitalizácia hla...'!J31</f>
        <v>0</v>
      </c>
      <c r="AW95" s="74">
        <f>'80145 - Revitalizácia hla...'!J32</f>
        <v>0</v>
      </c>
      <c r="AX95" s="74">
        <f>'80145 - Revitalizácia hla...'!J33</f>
        <v>0</v>
      </c>
      <c r="AY95" s="74">
        <f>'80145 - Revitalizácia hla...'!J34</f>
        <v>0</v>
      </c>
      <c r="AZ95" s="74">
        <f>'80145 - Revitalizácia hla...'!F31</f>
        <v>0</v>
      </c>
      <c r="BA95" s="74">
        <f>'80145 - Revitalizácia hla...'!F32</f>
        <v>0</v>
      </c>
      <c r="BB95" s="74">
        <f>'80145 - Revitalizácia hla...'!F33</f>
        <v>0</v>
      </c>
      <c r="BC95" s="74">
        <f>'80145 - Revitalizácia hla...'!F34</f>
        <v>0</v>
      </c>
      <c r="BD95" s="76">
        <f>'80145 - Revitalizácia hla...'!F35</f>
        <v>0</v>
      </c>
      <c r="BT95" s="77" t="s">
        <v>77</v>
      </c>
      <c r="BU95" s="77" t="s">
        <v>78</v>
      </c>
      <c r="BV95" s="77" t="s">
        <v>73</v>
      </c>
      <c r="BW95" s="77" t="s">
        <v>4</v>
      </c>
      <c r="BX95" s="77" t="s">
        <v>74</v>
      </c>
      <c r="CL95" s="77" t="s">
        <v>1</v>
      </c>
    </row>
    <row r="96" spans="1:90" s="1" customFormat="1" ht="30" customHeight="1">
      <c r="B96" s="25"/>
      <c r="AR96" s="25"/>
    </row>
    <row r="97" spans="2:44" s="1" customFormat="1" ht="6.95" customHeight="1"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25"/>
    </row>
  </sheetData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80145 - Revitalizácia hla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15"/>
  <sheetViews>
    <sheetView showGridLines="0" tabSelected="1" topLeftCell="A117" zoomScale="89" zoomScaleNormal="89" workbookViewId="0">
      <selection activeCell="E122" sqref="E122:H122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97" t="s">
        <v>5</v>
      </c>
      <c r="M2" s="180"/>
      <c r="N2" s="180"/>
      <c r="O2" s="180"/>
      <c r="P2" s="180"/>
      <c r="Q2" s="180"/>
      <c r="R2" s="180"/>
      <c r="S2" s="180"/>
      <c r="T2" s="180"/>
      <c r="U2" s="180"/>
      <c r="V2" s="180"/>
      <c r="AT2" s="13" t="s">
        <v>4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79</v>
      </c>
      <c r="L4" s="16"/>
      <c r="M4" s="78" t="s">
        <v>9</v>
      </c>
      <c r="AT4" s="13" t="s">
        <v>3</v>
      </c>
    </row>
    <row r="5" spans="2:46" ht="6.95" customHeight="1">
      <c r="B5" s="16"/>
      <c r="L5" s="16"/>
    </row>
    <row r="6" spans="2:46" s="1" customFormat="1" ht="12" customHeight="1">
      <c r="B6" s="25"/>
      <c r="D6" s="22" t="s">
        <v>13</v>
      </c>
      <c r="L6" s="25"/>
    </row>
    <row r="7" spans="2:46" s="1" customFormat="1" ht="30" customHeight="1">
      <c r="B7" s="25"/>
      <c r="E7" s="203" t="s">
        <v>14</v>
      </c>
      <c r="F7" s="216"/>
      <c r="G7" s="216"/>
      <c r="H7" s="216"/>
      <c r="L7" s="25"/>
    </row>
    <row r="8" spans="2:46" s="1" customFormat="1">
      <c r="B8" s="25"/>
      <c r="L8" s="25"/>
    </row>
    <row r="9" spans="2:46" s="1" customFormat="1" ht="12" customHeight="1">
      <c r="B9" s="25"/>
      <c r="D9" s="22" t="s">
        <v>15</v>
      </c>
      <c r="F9" s="20" t="s">
        <v>1</v>
      </c>
      <c r="I9" s="22" t="s">
        <v>16</v>
      </c>
      <c r="J9" s="20" t="s">
        <v>1</v>
      </c>
      <c r="L9" s="25"/>
    </row>
    <row r="10" spans="2:46" s="1" customFormat="1" ht="12" customHeight="1">
      <c r="B10" s="25"/>
      <c r="D10" s="22" t="s">
        <v>17</v>
      </c>
      <c r="F10" s="20" t="s">
        <v>18</v>
      </c>
      <c r="I10" s="22" t="s">
        <v>19</v>
      </c>
      <c r="J10" s="48"/>
      <c r="L10" s="25"/>
    </row>
    <row r="11" spans="2:46" s="1" customFormat="1" ht="10.7" customHeight="1">
      <c r="B11" s="25"/>
      <c r="L11" s="25"/>
    </row>
    <row r="12" spans="2:46" s="1" customFormat="1" ht="12" customHeight="1">
      <c r="B12" s="25"/>
      <c r="D12" s="22" t="s">
        <v>20</v>
      </c>
      <c r="I12" s="22" t="s">
        <v>21</v>
      </c>
      <c r="J12" s="20" t="s">
        <v>1</v>
      </c>
      <c r="L12" s="25"/>
    </row>
    <row r="13" spans="2:46" s="1" customFormat="1" ht="18" customHeight="1">
      <c r="B13" s="25"/>
      <c r="E13" s="20" t="s">
        <v>80</v>
      </c>
      <c r="I13" s="22" t="s">
        <v>23</v>
      </c>
      <c r="J13" s="20" t="s">
        <v>1</v>
      </c>
      <c r="L13" s="25"/>
    </row>
    <row r="14" spans="2:46" s="1" customFormat="1" ht="6.95" customHeight="1">
      <c r="B14" s="25"/>
      <c r="L14" s="25"/>
    </row>
    <row r="15" spans="2:46" s="1" customFormat="1" ht="12" customHeight="1">
      <c r="B15" s="25"/>
      <c r="D15" s="22"/>
      <c r="I15" s="22" t="s">
        <v>21</v>
      </c>
      <c r="J15" s="20" t="str">
        <f>'Rekapitulácia stavby'!AN13</f>
        <v/>
      </c>
      <c r="L15" s="25"/>
    </row>
    <row r="16" spans="2:46" s="1" customFormat="1" ht="18" customHeight="1">
      <c r="B16" s="25"/>
      <c r="E16" s="179" t="str">
        <f>'Rekapitulácia stavby'!E14</f>
        <v xml:space="preserve"> </v>
      </c>
      <c r="F16" s="179"/>
      <c r="G16" s="179"/>
      <c r="H16" s="179"/>
      <c r="I16" s="22" t="s">
        <v>23</v>
      </c>
      <c r="J16" s="20" t="str">
        <f>'Rekapitulácia stavby'!AN14</f>
        <v/>
      </c>
      <c r="L16" s="25"/>
    </row>
    <row r="17" spans="2:12" s="1" customFormat="1" ht="15.6" customHeight="1">
      <c r="B17" s="25"/>
      <c r="D17" s="22" t="s">
        <v>26</v>
      </c>
      <c r="L17" s="25"/>
    </row>
    <row r="18" spans="2:12" s="1" customFormat="1" ht="15.6" customHeight="1">
      <c r="B18" s="25"/>
      <c r="E18" s="20" t="s">
        <v>27</v>
      </c>
      <c r="I18" s="22" t="s">
        <v>21</v>
      </c>
      <c r="J18" s="20" t="s">
        <v>1</v>
      </c>
      <c r="L18" s="25"/>
    </row>
    <row r="19" spans="2:12" s="1" customFormat="1" ht="18" customHeight="1">
      <c r="B19" s="25"/>
      <c r="E19" s="171" t="s">
        <v>22</v>
      </c>
      <c r="I19" s="22" t="s">
        <v>23</v>
      </c>
      <c r="J19" s="20" t="s">
        <v>1</v>
      </c>
      <c r="L19" s="25"/>
    </row>
    <row r="20" spans="2:12" s="1" customFormat="1" ht="6.95" customHeight="1">
      <c r="B20" s="25"/>
      <c r="L20" s="25"/>
    </row>
    <row r="21" spans="2:12" s="1" customFormat="1" ht="12" customHeight="1">
      <c r="B21" s="25"/>
      <c r="D21" s="22" t="s">
        <v>29</v>
      </c>
      <c r="I21" s="22" t="s">
        <v>21</v>
      </c>
      <c r="J21" s="20" t="str">
        <f>IF('Rekapitulácia stavby'!AN19="","",'Rekapitulácia stavby'!AN19)</f>
        <v/>
      </c>
      <c r="L21" s="25"/>
    </row>
    <row r="22" spans="2:12" s="1" customFormat="1" ht="18" customHeight="1">
      <c r="B22" s="25"/>
      <c r="E22" s="20" t="str">
        <f>IF('Rekapitulácia stavby'!E20="","",'Rekapitulácia stavby'!E20)</f>
        <v>Ing. Andrej Oršín</v>
      </c>
      <c r="I22" s="22" t="s">
        <v>23</v>
      </c>
      <c r="J22" s="20" t="str">
        <f>IF('Rekapitulácia stavby'!AN20="","",'Rekapitulácia stavby'!AN20)</f>
        <v/>
      </c>
      <c r="L22" s="25"/>
    </row>
    <row r="23" spans="2:12" s="1" customFormat="1" ht="6.95" customHeight="1">
      <c r="B23" s="25"/>
      <c r="L23" s="25"/>
    </row>
    <row r="24" spans="2:12" s="1" customFormat="1" ht="12" customHeight="1">
      <c r="B24" s="25"/>
      <c r="D24" s="22" t="s">
        <v>31</v>
      </c>
      <c r="L24" s="25"/>
    </row>
    <row r="25" spans="2:12" s="7" customFormat="1" ht="16.5" customHeight="1">
      <c r="B25" s="79"/>
      <c r="E25" s="182" t="s">
        <v>1</v>
      </c>
      <c r="F25" s="182"/>
      <c r="G25" s="182"/>
      <c r="H25" s="182"/>
      <c r="L25" s="79"/>
    </row>
    <row r="26" spans="2:12" s="1" customFormat="1" ht="6.95" customHeight="1">
      <c r="B26" s="25"/>
      <c r="L26" s="25"/>
    </row>
    <row r="27" spans="2:12" s="1" customFormat="1" ht="6.95" customHeight="1">
      <c r="B27" s="25"/>
      <c r="D27" s="49"/>
      <c r="E27" s="49"/>
      <c r="F27" s="49"/>
      <c r="G27" s="49"/>
      <c r="H27" s="49"/>
      <c r="I27" s="49"/>
      <c r="J27" s="49"/>
      <c r="K27" s="49"/>
      <c r="L27" s="25"/>
    </row>
    <row r="28" spans="2:12" s="1" customFormat="1" ht="25.35" customHeight="1">
      <c r="B28" s="25"/>
      <c r="D28" s="80" t="s">
        <v>32</v>
      </c>
      <c r="J28" s="61">
        <f>ROUND(J130, 2)</f>
        <v>0</v>
      </c>
      <c r="L28" s="25"/>
    </row>
    <row r="29" spans="2:12" s="1" customFormat="1" ht="6.95" customHeight="1">
      <c r="B29" s="25"/>
      <c r="D29" s="49"/>
      <c r="E29" s="49"/>
      <c r="F29" s="49"/>
      <c r="G29" s="49"/>
      <c r="H29" s="49"/>
      <c r="I29" s="49"/>
      <c r="J29" s="49"/>
      <c r="K29" s="49"/>
      <c r="L29" s="25"/>
    </row>
    <row r="30" spans="2:12" s="1" customFormat="1" ht="14.45" customHeight="1">
      <c r="B30" s="25"/>
      <c r="F30" s="28" t="s">
        <v>34</v>
      </c>
      <c r="I30" s="28" t="s">
        <v>33</v>
      </c>
      <c r="J30" s="28" t="s">
        <v>35</v>
      </c>
      <c r="L30" s="25"/>
    </row>
    <row r="31" spans="2:12" s="1" customFormat="1" ht="14.45" customHeight="1">
      <c r="B31" s="25"/>
      <c r="D31" s="81" t="s">
        <v>36</v>
      </c>
      <c r="E31" s="30" t="s">
        <v>37</v>
      </c>
      <c r="F31" s="82">
        <f>ROUND((SUM(BE130:BE214)),  2)</f>
        <v>0</v>
      </c>
      <c r="G31" s="83"/>
      <c r="H31" s="83"/>
      <c r="I31" s="84">
        <v>0.2</v>
      </c>
      <c r="J31" s="82">
        <f>ROUND(((SUM(BE130:BE214))*I31),  2)</f>
        <v>0</v>
      </c>
      <c r="L31" s="25"/>
    </row>
    <row r="32" spans="2:12" s="1" customFormat="1" ht="14.45" customHeight="1">
      <c r="B32" s="25"/>
      <c r="E32" s="30" t="s">
        <v>38</v>
      </c>
      <c r="F32" s="85">
        <f>J28</f>
        <v>0</v>
      </c>
      <c r="I32" s="86">
        <v>0.2</v>
      </c>
      <c r="J32" s="85">
        <f>J28*0.2</f>
        <v>0</v>
      </c>
      <c r="L32" s="25"/>
    </row>
    <row r="33" spans="2:12" s="1" customFormat="1" ht="14.45" hidden="1" customHeight="1">
      <c r="B33" s="25"/>
      <c r="E33" s="22" t="s">
        <v>39</v>
      </c>
      <c r="F33" s="85">
        <f>ROUND((SUM(BG130:BG214)),  2)</f>
        <v>0</v>
      </c>
      <c r="I33" s="86">
        <v>0.2</v>
      </c>
      <c r="J33" s="85">
        <f>0</f>
        <v>0</v>
      </c>
      <c r="L33" s="25"/>
    </row>
    <row r="34" spans="2:12" s="1" customFormat="1" ht="14.45" hidden="1" customHeight="1">
      <c r="B34" s="25"/>
      <c r="E34" s="22" t="s">
        <v>40</v>
      </c>
      <c r="F34" s="85">
        <f>ROUND((SUM(BH130:BH214)),  2)</f>
        <v>0</v>
      </c>
      <c r="I34" s="86">
        <v>0.2</v>
      </c>
      <c r="J34" s="85">
        <f>0</f>
        <v>0</v>
      </c>
      <c r="L34" s="25"/>
    </row>
    <row r="35" spans="2:12" s="1" customFormat="1" ht="14.45" hidden="1" customHeight="1">
      <c r="B35" s="25"/>
      <c r="E35" s="30" t="s">
        <v>41</v>
      </c>
      <c r="F35" s="82">
        <f>ROUND((SUM(BI130:BI214)),  2)</f>
        <v>0</v>
      </c>
      <c r="G35" s="83"/>
      <c r="H35" s="83"/>
      <c r="I35" s="84">
        <v>0</v>
      </c>
      <c r="J35" s="82">
        <f>0</f>
        <v>0</v>
      </c>
      <c r="L35" s="25"/>
    </row>
    <row r="36" spans="2:12" s="1" customFormat="1" ht="6.95" customHeight="1">
      <c r="B36" s="25"/>
      <c r="L36" s="25"/>
    </row>
    <row r="37" spans="2:12" s="1" customFormat="1" ht="25.35" customHeight="1">
      <c r="B37" s="25"/>
      <c r="C37" s="87"/>
      <c r="D37" s="88" t="s">
        <v>42</v>
      </c>
      <c r="E37" s="52"/>
      <c r="F37" s="52"/>
      <c r="G37" s="89" t="s">
        <v>43</v>
      </c>
      <c r="H37" s="90" t="s">
        <v>44</v>
      </c>
      <c r="I37" s="52"/>
      <c r="J37" s="91">
        <f>J28+J32</f>
        <v>0</v>
      </c>
      <c r="K37" s="92"/>
      <c r="L37" s="25"/>
    </row>
    <row r="38" spans="2:12" s="1" customFormat="1" ht="14.45" customHeight="1">
      <c r="B38" s="25"/>
      <c r="L38" s="25"/>
    </row>
    <row r="39" spans="2:12" ht="14.45" customHeight="1">
      <c r="B39" s="16"/>
      <c r="L39" s="16"/>
    </row>
    <row r="40" spans="2:12" ht="14.45" customHeight="1">
      <c r="B40" s="16"/>
      <c r="L40" s="16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s="1" customFormat="1" ht="14.45" customHeight="1">
      <c r="B48" s="25"/>
      <c r="D48" s="37" t="s">
        <v>45</v>
      </c>
      <c r="E48" s="38"/>
      <c r="F48" s="38"/>
      <c r="G48" s="37" t="s">
        <v>46</v>
      </c>
      <c r="H48" s="38"/>
      <c r="I48" s="38"/>
      <c r="J48" s="38"/>
      <c r="K48" s="38"/>
      <c r="L48" s="25"/>
    </row>
    <row r="49" spans="2:12">
      <c r="B49" s="16"/>
      <c r="L49" s="16"/>
    </row>
    <row r="50" spans="2:12">
      <c r="B50" s="16"/>
      <c r="L50" s="16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 s="1" customFormat="1" ht="12.75">
      <c r="B59" s="25"/>
      <c r="D59" s="39" t="s">
        <v>47</v>
      </c>
      <c r="E59" s="27"/>
      <c r="F59" s="93" t="s">
        <v>48</v>
      </c>
      <c r="G59" s="39" t="s">
        <v>47</v>
      </c>
      <c r="H59" s="27"/>
      <c r="I59" s="27"/>
      <c r="J59" s="94" t="s">
        <v>48</v>
      </c>
      <c r="K59" s="27"/>
      <c r="L59" s="25"/>
    </row>
    <row r="60" spans="2:12">
      <c r="B60" s="16"/>
      <c r="L60" s="16"/>
    </row>
    <row r="61" spans="2:12">
      <c r="B61" s="16"/>
      <c r="L61" s="16"/>
    </row>
    <row r="62" spans="2:12">
      <c r="B62" s="16"/>
      <c r="L62" s="16"/>
    </row>
    <row r="63" spans="2:12" s="1" customFormat="1" ht="12.75">
      <c r="B63" s="25"/>
      <c r="D63" s="37" t="s">
        <v>49</v>
      </c>
      <c r="E63" s="38"/>
      <c r="F63" s="38"/>
      <c r="G63" s="37"/>
      <c r="H63" s="38"/>
      <c r="I63" s="38"/>
      <c r="J63" s="38"/>
      <c r="K63" s="38"/>
      <c r="L63" s="25"/>
    </row>
    <row r="64" spans="2:12">
      <c r="B64" s="16"/>
      <c r="L64" s="16"/>
    </row>
    <row r="65" spans="2:12">
      <c r="B65" s="16"/>
      <c r="L65" s="16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 s="1" customFormat="1" ht="12.75">
      <c r="B74" s="25"/>
      <c r="D74" s="39" t="s">
        <v>47</v>
      </c>
      <c r="E74" s="27"/>
      <c r="F74" s="93" t="s">
        <v>48</v>
      </c>
      <c r="G74" s="39"/>
      <c r="H74" s="27"/>
      <c r="I74" s="27"/>
      <c r="J74" s="94"/>
      <c r="K74" s="27"/>
      <c r="L74" s="25"/>
    </row>
    <row r="75" spans="2:12" s="1" customFormat="1" ht="14.45" customHeight="1"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25"/>
    </row>
    <row r="79" spans="2:12" s="1" customFormat="1" ht="6.95" customHeight="1"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25"/>
    </row>
    <row r="80" spans="2:12" s="1" customFormat="1" ht="24.95" customHeight="1">
      <c r="B80" s="25"/>
      <c r="C80" s="17" t="s">
        <v>81</v>
      </c>
      <c r="L80" s="25"/>
    </row>
    <row r="81" spans="2:47" s="1" customFormat="1" ht="6.95" customHeight="1">
      <c r="B81" s="25"/>
      <c r="L81" s="25"/>
    </row>
    <row r="82" spans="2:47" s="1" customFormat="1" ht="12" customHeight="1">
      <c r="B82" s="25"/>
      <c r="C82" s="22" t="s">
        <v>13</v>
      </c>
      <c r="L82" s="25"/>
    </row>
    <row r="83" spans="2:47" s="1" customFormat="1" ht="30" customHeight="1">
      <c r="B83" s="25"/>
      <c r="E83" s="203" t="str">
        <f>E7</f>
        <v>Revitalizácia hlavného vstupu do Gemersko-malohontského múzea a zriadenie návštevníckeho centra</v>
      </c>
      <c r="F83" s="216"/>
      <c r="G83" s="216"/>
      <c r="H83" s="216"/>
      <c r="L83" s="25"/>
    </row>
    <row r="84" spans="2:47" s="1" customFormat="1" ht="6.95" customHeight="1">
      <c r="B84" s="25"/>
      <c r="L84" s="25"/>
    </row>
    <row r="85" spans="2:47" s="1" customFormat="1" ht="12" customHeight="1">
      <c r="B85" s="25"/>
      <c r="C85" s="22" t="s">
        <v>17</v>
      </c>
      <c r="F85" s="20" t="str">
        <f>F10</f>
        <v>Nám. M. Tompu 14/5, Rimavská Sobota</v>
      </c>
      <c r="I85" s="22" t="s">
        <v>19</v>
      </c>
      <c r="J85" s="48" t="str">
        <f>IF(J10="","",J10)</f>
        <v/>
      </c>
      <c r="L85" s="25"/>
    </row>
    <row r="86" spans="2:47" s="1" customFormat="1" ht="6.95" customHeight="1">
      <c r="B86" s="25"/>
      <c r="L86" s="25"/>
    </row>
    <row r="87" spans="2:47" s="1" customFormat="1" ht="25.7" customHeight="1">
      <c r="B87" s="25"/>
      <c r="C87" s="22" t="s">
        <v>20</v>
      </c>
      <c r="F87" s="20" t="str">
        <f>E13</f>
        <v xml:space="preserve">Gemersko-malohontské múzeum </v>
      </c>
      <c r="I87" s="22" t="s">
        <v>26</v>
      </c>
      <c r="J87" s="23" t="s">
        <v>27</v>
      </c>
      <c r="L87" s="25"/>
    </row>
    <row r="88" spans="2:47" s="1" customFormat="1" ht="15.2" customHeight="1">
      <c r="B88" s="25"/>
      <c r="C88" s="22" t="s">
        <v>24</v>
      </c>
      <c r="F88" s="20" t="str">
        <f>IF(E16="","",E16)</f>
        <v xml:space="preserve"> </v>
      </c>
      <c r="I88" s="22" t="s">
        <v>29</v>
      </c>
      <c r="J88" s="23" t="str">
        <f>E22</f>
        <v>Ing. Andrej Oršín</v>
      </c>
      <c r="L88" s="25"/>
    </row>
    <row r="89" spans="2:47" s="1" customFormat="1" ht="10.35" customHeight="1">
      <c r="B89" s="25"/>
      <c r="L89" s="25"/>
    </row>
    <row r="90" spans="2:47" s="1" customFormat="1" ht="29.25" customHeight="1">
      <c r="B90" s="25"/>
      <c r="C90" s="95" t="s">
        <v>82</v>
      </c>
      <c r="D90" s="87"/>
      <c r="E90" s="87"/>
      <c r="F90" s="87"/>
      <c r="G90" s="87"/>
      <c r="H90" s="87"/>
      <c r="I90" s="87"/>
      <c r="J90" s="96" t="s">
        <v>83</v>
      </c>
      <c r="K90" s="87"/>
      <c r="L90" s="25"/>
    </row>
    <row r="91" spans="2:47" s="1" customFormat="1" ht="10.35" customHeight="1">
      <c r="B91" s="25"/>
      <c r="L91" s="25"/>
    </row>
    <row r="92" spans="2:47" s="1" customFormat="1" ht="22.7" customHeight="1">
      <c r="B92" s="25"/>
      <c r="C92" s="97" t="s">
        <v>84</v>
      </c>
      <c r="J92" s="61">
        <f>J130</f>
        <v>0</v>
      </c>
      <c r="L92" s="25"/>
      <c r="AU92" s="13" t="s">
        <v>85</v>
      </c>
    </row>
    <row r="93" spans="2:47" s="8" customFormat="1" ht="24.95" customHeight="1">
      <c r="B93" s="98"/>
      <c r="D93" s="99" t="s">
        <v>86</v>
      </c>
      <c r="E93" s="100"/>
      <c r="F93" s="100"/>
      <c r="G93" s="100"/>
      <c r="H93" s="100"/>
      <c r="I93" s="100"/>
      <c r="J93" s="101">
        <f>J131</f>
        <v>0</v>
      </c>
      <c r="L93" s="98"/>
    </row>
    <row r="94" spans="2:47" s="9" customFormat="1" ht="19.899999999999999" customHeight="1">
      <c r="B94" s="102"/>
      <c r="D94" s="103" t="s">
        <v>87</v>
      </c>
      <c r="E94" s="104"/>
      <c r="F94" s="104"/>
      <c r="G94" s="104"/>
      <c r="H94" s="104"/>
      <c r="I94" s="104"/>
      <c r="J94" s="105">
        <f>J132</f>
        <v>0</v>
      </c>
      <c r="L94" s="102"/>
    </row>
    <row r="95" spans="2:47" s="9" customFormat="1" ht="19.899999999999999" customHeight="1">
      <c r="B95" s="102"/>
      <c r="D95" s="103" t="s">
        <v>88</v>
      </c>
      <c r="E95" s="104"/>
      <c r="F95" s="104"/>
      <c r="G95" s="104"/>
      <c r="H95" s="104"/>
      <c r="I95" s="104"/>
      <c r="J95" s="105">
        <f>J134</f>
        <v>0</v>
      </c>
      <c r="L95" s="102"/>
    </row>
    <row r="96" spans="2:47" s="9" customFormat="1" ht="19.899999999999999" customHeight="1">
      <c r="B96" s="102"/>
      <c r="D96" s="103" t="s">
        <v>89</v>
      </c>
      <c r="E96" s="104"/>
      <c r="F96" s="104"/>
      <c r="G96" s="104"/>
      <c r="H96" s="104"/>
      <c r="I96" s="104"/>
      <c r="J96" s="105">
        <f>J139</f>
        <v>0</v>
      </c>
      <c r="L96" s="102"/>
    </row>
    <row r="97" spans="2:12" s="9" customFormat="1" ht="19.899999999999999" customHeight="1">
      <c r="B97" s="102"/>
      <c r="D97" s="103" t="s">
        <v>90</v>
      </c>
      <c r="E97" s="104"/>
      <c r="F97" s="104"/>
      <c r="G97" s="104"/>
      <c r="H97" s="104"/>
      <c r="I97" s="104"/>
      <c r="J97" s="105">
        <f>J152</f>
        <v>0</v>
      </c>
      <c r="L97" s="102"/>
    </row>
    <row r="98" spans="2:12" s="8" customFormat="1" ht="24.95" customHeight="1">
      <c r="B98" s="98"/>
      <c r="D98" s="99" t="s">
        <v>91</v>
      </c>
      <c r="E98" s="100"/>
      <c r="F98" s="100"/>
      <c r="G98" s="100"/>
      <c r="H98" s="100"/>
      <c r="I98" s="100"/>
      <c r="J98" s="101">
        <f>J154</f>
        <v>0</v>
      </c>
      <c r="L98" s="98"/>
    </row>
    <row r="99" spans="2:12" s="9" customFormat="1" ht="19.899999999999999" customHeight="1">
      <c r="B99" s="102"/>
      <c r="D99" s="103" t="s">
        <v>92</v>
      </c>
      <c r="E99" s="104"/>
      <c r="F99" s="104"/>
      <c r="G99" s="104"/>
      <c r="H99" s="104"/>
      <c r="I99" s="104"/>
      <c r="J99" s="105">
        <f>J155</f>
        <v>0</v>
      </c>
      <c r="L99" s="102"/>
    </row>
    <row r="100" spans="2:12" s="9" customFormat="1" ht="19.899999999999999" customHeight="1">
      <c r="B100" s="102"/>
      <c r="D100" s="103" t="s">
        <v>93</v>
      </c>
      <c r="E100" s="104"/>
      <c r="F100" s="104"/>
      <c r="G100" s="104"/>
      <c r="H100" s="104"/>
      <c r="I100" s="104"/>
      <c r="J100" s="105">
        <f>J158</f>
        <v>0</v>
      </c>
      <c r="L100" s="102"/>
    </row>
    <row r="101" spans="2:12" s="9" customFormat="1" ht="19.899999999999999" customHeight="1">
      <c r="B101" s="102"/>
      <c r="D101" s="103" t="s">
        <v>94</v>
      </c>
      <c r="E101" s="104"/>
      <c r="F101" s="104"/>
      <c r="G101" s="104"/>
      <c r="H101" s="104"/>
      <c r="I101" s="104"/>
      <c r="J101" s="105">
        <f>J161</f>
        <v>0</v>
      </c>
      <c r="L101" s="102"/>
    </row>
    <row r="102" spans="2:12" s="9" customFormat="1" ht="19.899999999999999" customHeight="1">
      <c r="B102" s="102"/>
      <c r="D102" s="103" t="s">
        <v>95</v>
      </c>
      <c r="E102" s="104"/>
      <c r="F102" s="104"/>
      <c r="G102" s="104"/>
      <c r="H102" s="104"/>
      <c r="I102" s="104"/>
      <c r="J102" s="105">
        <f>J164</f>
        <v>0</v>
      </c>
      <c r="L102" s="102"/>
    </row>
    <row r="103" spans="2:12" s="9" customFormat="1" ht="19.899999999999999" customHeight="1">
      <c r="B103" s="102"/>
      <c r="D103" s="103" t="s">
        <v>96</v>
      </c>
      <c r="E103" s="104"/>
      <c r="F103" s="104"/>
      <c r="G103" s="104"/>
      <c r="H103" s="104"/>
      <c r="I103" s="104"/>
      <c r="J103" s="105">
        <f>J169</f>
        <v>0</v>
      </c>
      <c r="L103" s="102"/>
    </row>
    <row r="104" spans="2:12" s="9" customFormat="1" ht="19.899999999999999" customHeight="1">
      <c r="B104" s="102"/>
      <c r="D104" s="103" t="s">
        <v>97</v>
      </c>
      <c r="E104" s="104"/>
      <c r="F104" s="104"/>
      <c r="G104" s="104"/>
      <c r="H104" s="104"/>
      <c r="I104" s="104"/>
      <c r="J104" s="105">
        <f>J173</f>
        <v>0</v>
      </c>
      <c r="L104" s="102"/>
    </row>
    <row r="105" spans="2:12" s="9" customFormat="1" ht="19.899999999999999" customHeight="1">
      <c r="B105" s="102"/>
      <c r="D105" s="103" t="s">
        <v>98</v>
      </c>
      <c r="E105" s="104"/>
      <c r="F105" s="104"/>
      <c r="G105" s="104"/>
      <c r="H105" s="104"/>
      <c r="I105" s="104"/>
      <c r="J105" s="105">
        <f>J177</f>
        <v>0</v>
      </c>
      <c r="L105" s="102"/>
    </row>
    <row r="106" spans="2:12" s="9" customFormat="1" ht="19.899999999999999" customHeight="1">
      <c r="B106" s="102"/>
      <c r="D106" s="103" t="s">
        <v>99</v>
      </c>
      <c r="E106" s="104"/>
      <c r="F106" s="104"/>
      <c r="G106" s="104"/>
      <c r="H106" s="104"/>
      <c r="I106" s="104"/>
      <c r="J106" s="105">
        <f>J191</f>
        <v>0</v>
      </c>
      <c r="L106" s="102"/>
    </row>
    <row r="107" spans="2:12" s="9" customFormat="1" ht="19.899999999999999" customHeight="1">
      <c r="B107" s="102"/>
      <c r="D107" s="103" t="s">
        <v>100</v>
      </c>
      <c r="E107" s="104"/>
      <c r="F107" s="104"/>
      <c r="G107" s="104"/>
      <c r="H107" s="104"/>
      <c r="I107" s="104"/>
      <c r="J107" s="105">
        <f>J194</f>
        <v>0</v>
      </c>
      <c r="L107" s="102"/>
    </row>
    <row r="108" spans="2:12" s="9" customFormat="1" ht="19.899999999999999" customHeight="1">
      <c r="B108" s="102"/>
      <c r="D108" s="103" t="s">
        <v>101</v>
      </c>
      <c r="E108" s="104"/>
      <c r="F108" s="104"/>
      <c r="G108" s="104"/>
      <c r="H108" s="104"/>
      <c r="I108" s="104"/>
      <c r="J108" s="105">
        <f>J199</f>
        <v>0</v>
      </c>
      <c r="L108" s="102"/>
    </row>
    <row r="109" spans="2:12" s="9" customFormat="1" ht="19.899999999999999" customHeight="1">
      <c r="B109" s="102"/>
      <c r="D109" s="103" t="s">
        <v>102</v>
      </c>
      <c r="E109" s="104"/>
      <c r="F109" s="104"/>
      <c r="G109" s="104"/>
      <c r="H109" s="104"/>
      <c r="I109" s="104"/>
      <c r="J109" s="105">
        <f>J201</f>
        <v>0</v>
      </c>
      <c r="L109" s="102"/>
    </row>
    <row r="110" spans="2:12" s="9" customFormat="1" ht="19.899999999999999" customHeight="1">
      <c r="B110" s="102"/>
      <c r="D110" s="103" t="s">
        <v>103</v>
      </c>
      <c r="E110" s="104"/>
      <c r="F110" s="104"/>
      <c r="G110" s="104"/>
      <c r="H110" s="104"/>
      <c r="I110" s="104"/>
      <c r="J110" s="105">
        <f>J204</f>
        <v>0</v>
      </c>
      <c r="L110" s="102"/>
    </row>
    <row r="111" spans="2:12" s="8" customFormat="1" ht="24.95" customHeight="1">
      <c r="B111" s="98"/>
      <c r="D111" s="99" t="s">
        <v>104</v>
      </c>
      <c r="E111" s="100"/>
      <c r="F111" s="100"/>
      <c r="G111" s="100"/>
      <c r="H111" s="100"/>
      <c r="I111" s="100"/>
      <c r="J111" s="101">
        <f>J206</f>
        <v>0</v>
      </c>
      <c r="L111" s="98"/>
    </row>
    <row r="112" spans="2:12" s="9" customFormat="1" ht="19.899999999999999" customHeight="1">
      <c r="B112" s="102"/>
      <c r="D112" s="103" t="s">
        <v>105</v>
      </c>
      <c r="E112" s="104"/>
      <c r="F112" s="104"/>
      <c r="G112" s="104"/>
      <c r="H112" s="104"/>
      <c r="I112" s="104"/>
      <c r="J112" s="105">
        <f>J207</f>
        <v>0</v>
      </c>
      <c r="L112" s="102"/>
    </row>
    <row r="113" spans="2:12" s="1" customFormat="1" ht="21.75" customHeight="1">
      <c r="B113" s="25"/>
      <c r="L113" s="25"/>
    </row>
    <row r="114" spans="2:12" s="1" customFormat="1" ht="6.95" customHeight="1"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25"/>
    </row>
    <row r="118" spans="2:12" s="1" customFormat="1" ht="6.95" customHeight="1">
      <c r="B118" s="42"/>
      <c r="C118" s="43"/>
      <c r="D118" s="43"/>
      <c r="E118" s="43"/>
      <c r="F118" s="43"/>
      <c r="G118" s="43"/>
      <c r="H118" s="43"/>
      <c r="I118" s="43"/>
      <c r="J118" s="43"/>
      <c r="K118" s="43"/>
      <c r="L118" s="25"/>
    </row>
    <row r="119" spans="2:12" s="1" customFormat="1" ht="24.95" customHeight="1">
      <c r="B119" s="25"/>
      <c r="C119" s="17" t="s">
        <v>106</v>
      </c>
      <c r="L119" s="25"/>
    </row>
    <row r="120" spans="2:12" s="1" customFormat="1" ht="6.95" customHeight="1">
      <c r="B120" s="25"/>
      <c r="L120" s="25"/>
    </row>
    <row r="121" spans="2:12" s="1" customFormat="1" ht="12" customHeight="1">
      <c r="B121" s="25"/>
      <c r="C121" s="22" t="s">
        <v>13</v>
      </c>
      <c r="L121" s="25"/>
    </row>
    <row r="122" spans="2:12" s="1" customFormat="1" ht="30" customHeight="1">
      <c r="B122" s="25"/>
      <c r="E122" s="203" t="str">
        <f>E7</f>
        <v>Revitalizácia hlavného vstupu do Gemersko-malohontského múzea a zriadenie návštevníckeho centra</v>
      </c>
      <c r="F122" s="216"/>
      <c r="G122" s="216"/>
      <c r="H122" s="216"/>
      <c r="L122" s="25"/>
    </row>
    <row r="123" spans="2:12" s="1" customFormat="1" ht="6.95" customHeight="1">
      <c r="B123" s="25"/>
      <c r="L123" s="25"/>
    </row>
    <row r="124" spans="2:12" s="1" customFormat="1" ht="12" customHeight="1">
      <c r="B124" s="25"/>
      <c r="C124" s="22" t="s">
        <v>17</v>
      </c>
      <c r="F124" s="20" t="str">
        <f>F10</f>
        <v>Nám. M. Tompu 14/5, Rimavská Sobota</v>
      </c>
      <c r="I124" s="22" t="s">
        <v>19</v>
      </c>
      <c r="J124" s="48" t="str">
        <f>IF(J10="","",J10)</f>
        <v/>
      </c>
      <c r="L124" s="25"/>
    </row>
    <row r="125" spans="2:12" s="1" customFormat="1" ht="6.95" customHeight="1">
      <c r="B125" s="25"/>
      <c r="L125" s="25"/>
    </row>
    <row r="126" spans="2:12" s="1" customFormat="1" ht="25.7" customHeight="1">
      <c r="B126" s="25"/>
      <c r="C126" s="22" t="s">
        <v>20</v>
      </c>
      <c r="F126" s="20" t="str">
        <f>E13</f>
        <v xml:space="preserve">Gemersko-malohontské múzeum </v>
      </c>
      <c r="I126" s="22" t="s">
        <v>26</v>
      </c>
      <c r="J126" s="170" t="str">
        <f>E18</f>
        <v>Ing. arch. Martina Ťažká</v>
      </c>
      <c r="L126" s="25"/>
    </row>
    <row r="127" spans="2:12" s="1" customFormat="1" ht="15.2" customHeight="1">
      <c r="B127" s="25"/>
      <c r="C127" s="22" t="s">
        <v>24</v>
      </c>
      <c r="F127" s="20" t="str">
        <f>IF(E16="","",E16)</f>
        <v xml:space="preserve"> </v>
      </c>
      <c r="I127" s="22" t="s">
        <v>29</v>
      </c>
      <c r="J127" s="23" t="str">
        <f>E22</f>
        <v>Ing. Andrej Oršín</v>
      </c>
      <c r="L127" s="25"/>
    </row>
    <row r="128" spans="2:12" s="1" customFormat="1" ht="10.35" customHeight="1">
      <c r="B128" s="25"/>
      <c r="L128" s="25"/>
    </row>
    <row r="129" spans="2:65" s="10" customFormat="1" ht="29.25" customHeight="1">
      <c r="B129" s="106"/>
      <c r="C129" s="107" t="s">
        <v>107</v>
      </c>
      <c r="D129" s="108" t="s">
        <v>57</v>
      </c>
      <c r="E129" s="108" t="s">
        <v>53</v>
      </c>
      <c r="F129" s="108" t="s">
        <v>54</v>
      </c>
      <c r="G129" s="108" t="s">
        <v>108</v>
      </c>
      <c r="H129" s="108" t="s">
        <v>109</v>
      </c>
      <c r="I129" s="108" t="s">
        <v>110</v>
      </c>
      <c r="J129" s="109" t="s">
        <v>83</v>
      </c>
      <c r="K129" s="110" t="s">
        <v>111</v>
      </c>
      <c r="L129" s="106"/>
      <c r="M129" s="54" t="s">
        <v>1</v>
      </c>
      <c r="N129" s="55" t="s">
        <v>36</v>
      </c>
      <c r="O129" s="55" t="s">
        <v>112</v>
      </c>
      <c r="P129" s="55" t="s">
        <v>113</v>
      </c>
      <c r="Q129" s="55" t="s">
        <v>114</v>
      </c>
      <c r="R129" s="55" t="s">
        <v>115</v>
      </c>
      <c r="S129" s="55" t="s">
        <v>116</v>
      </c>
      <c r="T129" s="56" t="s">
        <v>117</v>
      </c>
    </row>
    <row r="130" spans="2:65" s="1" customFormat="1" ht="22.7" customHeight="1">
      <c r="B130" s="25"/>
      <c r="C130" s="59" t="s">
        <v>84</v>
      </c>
      <c r="J130" s="111">
        <f>J131+J154+J206</f>
        <v>0</v>
      </c>
      <c r="L130" s="25"/>
      <c r="M130" s="57"/>
      <c r="N130" s="49"/>
      <c r="O130" s="49"/>
      <c r="P130" s="112" t="e">
        <f>P131+P154+P206</f>
        <v>#REF!</v>
      </c>
      <c r="Q130" s="49"/>
      <c r="R130" s="112" t="e">
        <f>R131+R154+R206</f>
        <v>#REF!</v>
      </c>
      <c r="S130" s="49"/>
      <c r="T130" s="113" t="e">
        <f>T131+T154+T206</f>
        <v>#REF!</v>
      </c>
      <c r="AT130" s="13" t="s">
        <v>71</v>
      </c>
      <c r="AU130" s="13" t="s">
        <v>85</v>
      </c>
      <c r="BK130" s="114" t="e">
        <f>BK131+BK154+BK206</f>
        <v>#REF!</v>
      </c>
    </row>
    <row r="131" spans="2:65" s="11" customFormat="1" ht="25.9" customHeight="1">
      <c r="B131" s="115"/>
      <c r="D131" s="116" t="s">
        <v>71</v>
      </c>
      <c r="E131" s="117" t="s">
        <v>118</v>
      </c>
      <c r="F131" s="117" t="s">
        <v>119</v>
      </c>
      <c r="J131" s="118">
        <f>BK131</f>
        <v>0</v>
      </c>
      <c r="L131" s="115"/>
      <c r="M131" s="119"/>
      <c r="P131" s="120">
        <f>P132+P134+P139+P152</f>
        <v>118.73400700000002</v>
      </c>
      <c r="R131" s="120">
        <f>R132+R134+R139+R152</f>
        <v>0.27600200000000003</v>
      </c>
      <c r="T131" s="121">
        <f>T132+T134+T139+T152</f>
        <v>0.54629500000000009</v>
      </c>
      <c r="AR131" s="116" t="s">
        <v>77</v>
      </c>
      <c r="AT131" s="122" t="s">
        <v>71</v>
      </c>
      <c r="AU131" s="122" t="s">
        <v>72</v>
      </c>
      <c r="AY131" s="116" t="s">
        <v>120</v>
      </c>
      <c r="BK131" s="123">
        <f>BK132+BK134+BK139+BK152</f>
        <v>0</v>
      </c>
    </row>
    <row r="132" spans="2:65" s="11" customFormat="1" ht="22.7" customHeight="1">
      <c r="B132" s="115"/>
      <c r="D132" s="116" t="s">
        <v>71</v>
      </c>
      <c r="E132" s="124" t="s">
        <v>121</v>
      </c>
      <c r="F132" s="124" t="s">
        <v>122</v>
      </c>
      <c r="J132" s="125">
        <f>BK132</f>
        <v>0</v>
      </c>
      <c r="L132" s="115"/>
      <c r="M132" s="119"/>
      <c r="P132" s="120">
        <f>P133</f>
        <v>0.78360000000000007</v>
      </c>
      <c r="R132" s="120">
        <f>R133</f>
        <v>0.17798400000000003</v>
      </c>
      <c r="T132" s="121">
        <f>T133</f>
        <v>0</v>
      </c>
      <c r="AR132" s="116" t="s">
        <v>77</v>
      </c>
      <c r="AT132" s="122" t="s">
        <v>71</v>
      </c>
      <c r="AU132" s="122" t="s">
        <v>77</v>
      </c>
      <c r="AY132" s="116" t="s">
        <v>120</v>
      </c>
      <c r="BK132" s="123">
        <f>BK133</f>
        <v>0</v>
      </c>
    </row>
    <row r="133" spans="2:65" s="1" customFormat="1" ht="37.700000000000003" customHeight="1">
      <c r="B133" s="126"/>
      <c r="C133" s="127" t="s">
        <v>123</v>
      </c>
      <c r="D133" s="127" t="s">
        <v>124</v>
      </c>
      <c r="E133" s="128" t="s">
        <v>125</v>
      </c>
      <c r="F133" s="129" t="s">
        <v>126</v>
      </c>
      <c r="G133" s="130" t="s">
        <v>127</v>
      </c>
      <c r="H133" s="131">
        <v>1.6</v>
      </c>
      <c r="I133" s="160"/>
      <c r="J133" s="132">
        <f>H133*I133</f>
        <v>0</v>
      </c>
      <c r="K133" s="133"/>
      <c r="L133" s="25"/>
      <c r="M133" s="134" t="s">
        <v>1</v>
      </c>
      <c r="N133" s="135" t="s">
        <v>38</v>
      </c>
      <c r="O133" s="136">
        <v>0.48975000000000002</v>
      </c>
      <c r="P133" s="136">
        <f>O133*H133</f>
        <v>0.78360000000000007</v>
      </c>
      <c r="Q133" s="136">
        <v>0.11124000000000001</v>
      </c>
      <c r="R133" s="136">
        <f>Q133*H133</f>
        <v>0.17798400000000003</v>
      </c>
      <c r="S133" s="136">
        <v>0</v>
      </c>
      <c r="T133" s="137">
        <f>S133*H133</f>
        <v>0</v>
      </c>
      <c r="AR133" s="138" t="s">
        <v>128</v>
      </c>
      <c r="AT133" s="138" t="s">
        <v>124</v>
      </c>
      <c r="AU133" s="138" t="s">
        <v>129</v>
      </c>
      <c r="AY133" s="13" t="s">
        <v>120</v>
      </c>
      <c r="BE133" s="139">
        <f>IF(N133="základná",J133,0)</f>
        <v>0</v>
      </c>
      <c r="BF133" s="139">
        <f>IF(N133="znížená",J133,0)</f>
        <v>0</v>
      </c>
      <c r="BG133" s="139">
        <f>IF(N133="zákl. prenesená",J133,0)</f>
        <v>0</v>
      </c>
      <c r="BH133" s="139">
        <f>IF(N133="zníž. prenesená",J133,0)</f>
        <v>0</v>
      </c>
      <c r="BI133" s="139">
        <f>IF(N133="nulová",J133,0)</f>
        <v>0</v>
      </c>
      <c r="BJ133" s="13" t="s">
        <v>129</v>
      </c>
      <c r="BK133" s="139">
        <f>ROUND(I133*H133,2)</f>
        <v>0</v>
      </c>
      <c r="BL133" s="13" t="s">
        <v>128</v>
      </c>
      <c r="BM133" s="138" t="s">
        <v>130</v>
      </c>
    </row>
    <row r="134" spans="2:65" s="11" customFormat="1" ht="22.7" customHeight="1">
      <c r="B134" s="115"/>
      <c r="D134" s="116" t="s">
        <v>71</v>
      </c>
      <c r="E134" s="124" t="s">
        <v>131</v>
      </c>
      <c r="F134" s="124" t="s">
        <v>132</v>
      </c>
      <c r="J134" s="125">
        <f>SUM(J135:J138)</f>
        <v>0</v>
      </c>
      <c r="L134" s="115"/>
      <c r="M134" s="119"/>
      <c r="P134" s="120">
        <f>SUM(P135:P138)</f>
        <v>3.514653</v>
      </c>
      <c r="R134" s="120">
        <f>SUM(R135:R138)</f>
        <v>8.0797999999999995E-2</v>
      </c>
      <c r="T134" s="121">
        <f>SUM(T135:T138)</f>
        <v>0</v>
      </c>
      <c r="AR134" s="116" t="s">
        <v>77</v>
      </c>
      <c r="AT134" s="122" t="s">
        <v>71</v>
      </c>
      <c r="AU134" s="122" t="s">
        <v>77</v>
      </c>
      <c r="AY134" s="116" t="s">
        <v>120</v>
      </c>
      <c r="BK134" s="123">
        <f>SUM(BK135:BK138)</f>
        <v>0</v>
      </c>
    </row>
    <row r="135" spans="2:65" s="1" customFormat="1" ht="24.2" customHeight="1">
      <c r="B135" s="126"/>
      <c r="C135" s="127" t="s">
        <v>133</v>
      </c>
      <c r="D135" s="127" t="s">
        <v>124</v>
      </c>
      <c r="E135" s="128" t="s">
        <v>134</v>
      </c>
      <c r="F135" s="129" t="s">
        <v>135</v>
      </c>
      <c r="G135" s="130" t="s">
        <v>127</v>
      </c>
      <c r="H135" s="131">
        <v>1.6</v>
      </c>
      <c r="I135" s="160"/>
      <c r="J135" s="132">
        <f>ROUND(I135*H135,2)</f>
        <v>0</v>
      </c>
      <c r="K135" s="133"/>
      <c r="L135" s="25"/>
      <c r="M135" s="134" t="s">
        <v>1</v>
      </c>
      <c r="N135" s="135" t="s">
        <v>38</v>
      </c>
      <c r="O135" s="136">
        <v>0.31858999999999998</v>
      </c>
      <c r="P135" s="136">
        <f>O135*H135</f>
        <v>0.50974399999999997</v>
      </c>
      <c r="Q135" s="136">
        <v>1.26E-2</v>
      </c>
      <c r="R135" s="136">
        <f>Q135*H135</f>
        <v>2.0160000000000001E-2</v>
      </c>
      <c r="S135" s="136">
        <v>0</v>
      </c>
      <c r="T135" s="137">
        <f>S135*H135</f>
        <v>0</v>
      </c>
      <c r="AR135" s="138" t="s">
        <v>128</v>
      </c>
      <c r="AT135" s="138" t="s">
        <v>124</v>
      </c>
      <c r="AU135" s="138" t="s">
        <v>129</v>
      </c>
      <c r="AY135" s="13" t="s">
        <v>120</v>
      </c>
      <c r="BE135" s="139">
        <f>IF(N135="základná",J135,0)</f>
        <v>0</v>
      </c>
      <c r="BF135" s="139">
        <f>IF(N135="znížená",J135,0)</f>
        <v>0</v>
      </c>
      <c r="BG135" s="139">
        <f>IF(N135="zákl. prenesená",J135,0)</f>
        <v>0</v>
      </c>
      <c r="BH135" s="139">
        <f>IF(N135="zníž. prenesená",J135,0)</f>
        <v>0</v>
      </c>
      <c r="BI135" s="139">
        <f>IF(N135="nulová",J135,0)</f>
        <v>0</v>
      </c>
      <c r="BJ135" s="13" t="s">
        <v>129</v>
      </c>
      <c r="BK135" s="139">
        <f>ROUND(I135*H135,2)</f>
        <v>0</v>
      </c>
      <c r="BL135" s="13" t="s">
        <v>128</v>
      </c>
      <c r="BM135" s="138" t="s">
        <v>136</v>
      </c>
    </row>
    <row r="136" spans="2:65" s="1" customFormat="1" ht="24.2" customHeight="1">
      <c r="B136" s="126"/>
      <c r="C136" s="127" t="s">
        <v>137</v>
      </c>
      <c r="D136" s="127" t="s">
        <v>124</v>
      </c>
      <c r="E136" s="128" t="s">
        <v>138</v>
      </c>
      <c r="F136" s="129" t="s">
        <v>139</v>
      </c>
      <c r="G136" s="130" t="s">
        <v>127</v>
      </c>
      <c r="H136" s="131">
        <v>1.6</v>
      </c>
      <c r="I136" s="160"/>
      <c r="J136" s="132">
        <f>ROUND(I136*H136,2)</f>
        <v>0</v>
      </c>
      <c r="K136" s="133"/>
      <c r="L136" s="25"/>
      <c r="M136" s="134" t="s">
        <v>1</v>
      </c>
      <c r="N136" s="135" t="s">
        <v>38</v>
      </c>
      <c r="O136" s="136">
        <v>0.31784000000000001</v>
      </c>
      <c r="P136" s="136">
        <f>O136*H136</f>
        <v>0.508544</v>
      </c>
      <c r="Q136" s="136">
        <v>4.0899999999999999E-3</v>
      </c>
      <c r="R136" s="136">
        <f>Q136*H136</f>
        <v>6.5440000000000003E-3</v>
      </c>
      <c r="S136" s="136">
        <v>0</v>
      </c>
      <c r="T136" s="137">
        <f>S136*H136</f>
        <v>0</v>
      </c>
      <c r="AR136" s="138" t="s">
        <v>128</v>
      </c>
      <c r="AT136" s="138" t="s">
        <v>124</v>
      </c>
      <c r="AU136" s="138" t="s">
        <v>129</v>
      </c>
      <c r="AY136" s="13" t="s">
        <v>120</v>
      </c>
      <c r="BE136" s="139">
        <f>IF(N136="základná",J136,0)</f>
        <v>0</v>
      </c>
      <c r="BF136" s="139">
        <f>IF(N136="znížená",J136,0)</f>
        <v>0</v>
      </c>
      <c r="BG136" s="139">
        <f>IF(N136="zákl. prenesená",J136,0)</f>
        <v>0</v>
      </c>
      <c r="BH136" s="139">
        <f>IF(N136="zníž. prenesená",J136,0)</f>
        <v>0</v>
      </c>
      <c r="BI136" s="139">
        <f>IF(N136="nulová",J136,0)</f>
        <v>0</v>
      </c>
      <c r="BJ136" s="13" t="s">
        <v>129</v>
      </c>
      <c r="BK136" s="139">
        <f>ROUND(I136*H136,2)</f>
        <v>0</v>
      </c>
      <c r="BL136" s="13" t="s">
        <v>128</v>
      </c>
      <c r="BM136" s="138" t="s">
        <v>140</v>
      </c>
    </row>
    <row r="137" spans="2:65" s="1" customFormat="1" ht="24.2" customHeight="1">
      <c r="B137" s="126"/>
      <c r="C137" s="127" t="s">
        <v>141</v>
      </c>
      <c r="D137" s="127" t="s">
        <v>124</v>
      </c>
      <c r="E137" s="128" t="s">
        <v>142</v>
      </c>
      <c r="F137" s="129" t="s">
        <v>143</v>
      </c>
      <c r="G137" s="130" t="s">
        <v>144</v>
      </c>
      <c r="H137" s="131">
        <v>70.099999999999994</v>
      </c>
      <c r="I137" s="160"/>
      <c r="J137" s="132">
        <f>ROUND(I137*H137,2)</f>
        <v>0</v>
      </c>
      <c r="K137" s="133"/>
      <c r="L137" s="25"/>
      <c r="M137" s="134" t="s">
        <v>1</v>
      </c>
      <c r="N137" s="135" t="s">
        <v>38</v>
      </c>
      <c r="O137" s="136">
        <v>3.415E-2</v>
      </c>
      <c r="P137" s="136">
        <f>O137*H137</f>
        <v>2.3939149999999998</v>
      </c>
      <c r="Q137" s="136">
        <v>7.3999999999999999E-4</v>
      </c>
      <c r="R137" s="136">
        <f>Q137*H137</f>
        <v>5.1873999999999997E-2</v>
      </c>
      <c r="S137" s="136">
        <v>0</v>
      </c>
      <c r="T137" s="137">
        <f>S137*H137</f>
        <v>0</v>
      </c>
      <c r="AR137" s="138" t="s">
        <v>128</v>
      </c>
      <c r="AT137" s="138" t="s">
        <v>124</v>
      </c>
      <c r="AU137" s="138" t="s">
        <v>129</v>
      </c>
      <c r="AY137" s="13" t="s">
        <v>120</v>
      </c>
      <c r="BE137" s="139">
        <f>IF(N137="základná",J137,0)</f>
        <v>0</v>
      </c>
      <c r="BF137" s="139">
        <f>IF(N137="znížená",J137,0)</f>
        <v>0</v>
      </c>
      <c r="BG137" s="139">
        <f>IF(N137="zákl. prenesená",J137,0)</f>
        <v>0</v>
      </c>
      <c r="BH137" s="139">
        <f>IF(N137="zníž. prenesená",J137,0)</f>
        <v>0</v>
      </c>
      <c r="BI137" s="139">
        <f>IF(N137="nulová",J137,0)</f>
        <v>0</v>
      </c>
      <c r="BJ137" s="13" t="s">
        <v>129</v>
      </c>
      <c r="BK137" s="139">
        <f>ROUND(I137*H137,2)</f>
        <v>0</v>
      </c>
      <c r="BL137" s="13" t="s">
        <v>128</v>
      </c>
      <c r="BM137" s="138" t="s">
        <v>145</v>
      </c>
    </row>
    <row r="138" spans="2:65" s="1" customFormat="1" ht="24.2" customHeight="1">
      <c r="B138" s="126"/>
      <c r="C138" s="127" t="s">
        <v>146</v>
      </c>
      <c r="D138" s="127" t="s">
        <v>124</v>
      </c>
      <c r="E138" s="128" t="s">
        <v>147</v>
      </c>
      <c r="F138" s="129" t="s">
        <v>148</v>
      </c>
      <c r="G138" s="130" t="s">
        <v>144</v>
      </c>
      <c r="H138" s="131">
        <v>3</v>
      </c>
      <c r="I138" s="160"/>
      <c r="J138" s="132">
        <f>ROUND(I138*H138,2)</f>
        <v>0</v>
      </c>
      <c r="K138" s="133"/>
      <c r="L138" s="25"/>
      <c r="M138" s="134" t="s">
        <v>1</v>
      </c>
      <c r="N138" s="135" t="s">
        <v>38</v>
      </c>
      <c r="O138" s="136">
        <v>3.415E-2</v>
      </c>
      <c r="P138" s="136">
        <f>O138*H138</f>
        <v>0.10245</v>
      </c>
      <c r="Q138" s="136">
        <v>7.3999999999999999E-4</v>
      </c>
      <c r="R138" s="136">
        <f>Q138*H138</f>
        <v>2.2199999999999998E-3</v>
      </c>
      <c r="S138" s="136">
        <v>0</v>
      </c>
      <c r="T138" s="137">
        <f>S138*H138</f>
        <v>0</v>
      </c>
      <c r="AR138" s="138" t="s">
        <v>128</v>
      </c>
      <c r="AT138" s="138" t="s">
        <v>124</v>
      </c>
      <c r="AU138" s="138" t="s">
        <v>129</v>
      </c>
      <c r="AY138" s="13" t="s">
        <v>120</v>
      </c>
      <c r="BE138" s="139">
        <f>IF(N138="základná",J138,0)</f>
        <v>0</v>
      </c>
      <c r="BF138" s="139">
        <f>IF(N138="znížená",J138,0)</f>
        <v>0</v>
      </c>
      <c r="BG138" s="139">
        <f>IF(N138="zákl. prenesená",J138,0)</f>
        <v>0</v>
      </c>
      <c r="BH138" s="139">
        <f>IF(N138="zníž. prenesená",J138,0)</f>
        <v>0</v>
      </c>
      <c r="BI138" s="139">
        <f>IF(N138="nulová",J138,0)</f>
        <v>0</v>
      </c>
      <c r="BJ138" s="13" t="s">
        <v>129</v>
      </c>
      <c r="BK138" s="139">
        <f>ROUND(I138*H138,2)</f>
        <v>0</v>
      </c>
      <c r="BL138" s="13" t="s">
        <v>128</v>
      </c>
      <c r="BM138" s="138" t="s">
        <v>149</v>
      </c>
    </row>
    <row r="139" spans="2:65" s="11" customFormat="1" ht="22.7" customHeight="1">
      <c r="B139" s="115"/>
      <c r="D139" s="116" t="s">
        <v>71</v>
      </c>
      <c r="E139" s="124" t="s">
        <v>150</v>
      </c>
      <c r="F139" s="124" t="s">
        <v>151</v>
      </c>
      <c r="J139" s="125">
        <f>SUM(J140:J151)</f>
        <v>0</v>
      </c>
      <c r="L139" s="115"/>
      <c r="M139" s="119"/>
      <c r="P139" s="120">
        <f>SUM(P140:P151)</f>
        <v>114.18790600000001</v>
      </c>
      <c r="R139" s="120">
        <f>SUM(R140:R151)</f>
        <v>1.7219999999999999E-2</v>
      </c>
      <c r="T139" s="121">
        <f>SUM(T140:T151)</f>
        <v>0.54629500000000009</v>
      </c>
      <c r="AR139" s="116" t="s">
        <v>77</v>
      </c>
      <c r="AT139" s="122" t="s">
        <v>71</v>
      </c>
      <c r="AU139" s="122" t="s">
        <v>77</v>
      </c>
      <c r="AY139" s="116" t="s">
        <v>120</v>
      </c>
      <c r="BK139" s="123">
        <f>SUM(BK140:BK151)</f>
        <v>0</v>
      </c>
    </row>
    <row r="140" spans="2:65" s="1" customFormat="1" ht="16.5" customHeight="1">
      <c r="B140" s="126"/>
      <c r="C140" s="127" t="s">
        <v>152</v>
      </c>
      <c r="D140" s="127" t="s">
        <v>124</v>
      </c>
      <c r="E140" s="128" t="s">
        <v>153</v>
      </c>
      <c r="F140" s="129" t="s">
        <v>154</v>
      </c>
      <c r="G140" s="130" t="s">
        <v>127</v>
      </c>
      <c r="H140" s="131">
        <v>120.6</v>
      </c>
      <c r="I140" s="160"/>
      <c r="J140" s="132">
        <f t="shared" ref="J140:J151" si="0">ROUND(I140*H140,2)</f>
        <v>0</v>
      </c>
      <c r="K140" s="133"/>
      <c r="L140" s="25"/>
      <c r="M140" s="134" t="s">
        <v>1</v>
      </c>
      <c r="N140" s="135" t="s">
        <v>38</v>
      </c>
      <c r="O140" s="136">
        <v>0.32401000000000002</v>
      </c>
      <c r="P140" s="136">
        <f t="shared" ref="P140:P151" si="1">O140*H140</f>
        <v>39.075606000000001</v>
      </c>
      <c r="Q140" s="136">
        <v>5.0000000000000002E-5</v>
      </c>
      <c r="R140" s="136">
        <f t="shared" ref="R140:R151" si="2">Q140*H140</f>
        <v>6.0299999999999998E-3</v>
      </c>
      <c r="S140" s="136">
        <v>0</v>
      </c>
      <c r="T140" s="137">
        <f t="shared" ref="T140:T151" si="3">S140*H140</f>
        <v>0</v>
      </c>
      <c r="AR140" s="138" t="s">
        <v>128</v>
      </c>
      <c r="AT140" s="138" t="s">
        <v>124</v>
      </c>
      <c r="AU140" s="138" t="s">
        <v>129</v>
      </c>
      <c r="AY140" s="13" t="s">
        <v>120</v>
      </c>
      <c r="BE140" s="139">
        <f t="shared" ref="BE140:BE151" si="4">IF(N140="základná",J140,0)</f>
        <v>0</v>
      </c>
      <c r="BF140" s="139">
        <f t="shared" ref="BF140:BF151" si="5">IF(N140="znížená",J140,0)</f>
        <v>0</v>
      </c>
      <c r="BG140" s="139">
        <f t="shared" ref="BG140:BG151" si="6">IF(N140="zákl. prenesená",J140,0)</f>
        <v>0</v>
      </c>
      <c r="BH140" s="139">
        <f t="shared" ref="BH140:BH151" si="7">IF(N140="zníž. prenesená",J140,0)</f>
        <v>0</v>
      </c>
      <c r="BI140" s="139">
        <f t="shared" ref="BI140:BI151" si="8">IF(N140="nulová",J140,0)</f>
        <v>0</v>
      </c>
      <c r="BJ140" s="13" t="s">
        <v>129</v>
      </c>
      <c r="BK140" s="139">
        <f t="shared" ref="BK140:BK151" si="9">ROUND(I140*H140,2)</f>
        <v>0</v>
      </c>
      <c r="BL140" s="13" t="s">
        <v>128</v>
      </c>
      <c r="BM140" s="138" t="s">
        <v>155</v>
      </c>
    </row>
    <row r="141" spans="2:65" s="1" customFormat="1" ht="24.2" customHeight="1">
      <c r="B141" s="126"/>
      <c r="C141" s="127" t="s">
        <v>156</v>
      </c>
      <c r="D141" s="127" t="s">
        <v>124</v>
      </c>
      <c r="E141" s="128" t="s">
        <v>157</v>
      </c>
      <c r="F141" s="129" t="s">
        <v>158</v>
      </c>
      <c r="G141" s="130" t="s">
        <v>127</v>
      </c>
      <c r="H141" s="131">
        <v>87.4</v>
      </c>
      <c r="I141" s="160"/>
      <c r="J141" s="132">
        <f t="shared" si="0"/>
        <v>0</v>
      </c>
      <c r="K141" s="133"/>
      <c r="L141" s="25"/>
      <c r="M141" s="134" t="s">
        <v>1</v>
      </c>
      <c r="N141" s="135" t="s">
        <v>38</v>
      </c>
      <c r="O141" s="136">
        <v>0.27600999999999998</v>
      </c>
      <c r="P141" s="136">
        <f t="shared" si="1"/>
        <v>24.123273999999999</v>
      </c>
      <c r="Q141" s="136">
        <v>5.0000000000000002E-5</v>
      </c>
      <c r="R141" s="136">
        <f t="shared" si="2"/>
        <v>4.3700000000000006E-3</v>
      </c>
      <c r="S141" s="136">
        <v>0</v>
      </c>
      <c r="T141" s="137">
        <f t="shared" si="3"/>
        <v>0</v>
      </c>
      <c r="AR141" s="138" t="s">
        <v>128</v>
      </c>
      <c r="AT141" s="138" t="s">
        <v>124</v>
      </c>
      <c r="AU141" s="138" t="s">
        <v>129</v>
      </c>
      <c r="AY141" s="13" t="s">
        <v>120</v>
      </c>
      <c r="BE141" s="139">
        <f t="shared" si="4"/>
        <v>0</v>
      </c>
      <c r="BF141" s="139">
        <f t="shared" si="5"/>
        <v>0</v>
      </c>
      <c r="BG141" s="139">
        <f t="shared" si="6"/>
        <v>0</v>
      </c>
      <c r="BH141" s="139">
        <f t="shared" si="7"/>
        <v>0</v>
      </c>
      <c r="BI141" s="139">
        <f t="shared" si="8"/>
        <v>0</v>
      </c>
      <c r="BJ141" s="13" t="s">
        <v>129</v>
      </c>
      <c r="BK141" s="139">
        <f t="shared" si="9"/>
        <v>0</v>
      </c>
      <c r="BL141" s="13" t="s">
        <v>128</v>
      </c>
      <c r="BM141" s="138" t="s">
        <v>159</v>
      </c>
    </row>
    <row r="142" spans="2:65" s="1" customFormat="1" ht="21.75" customHeight="1">
      <c r="B142" s="126"/>
      <c r="C142" s="127" t="s">
        <v>160</v>
      </c>
      <c r="D142" s="127" t="s">
        <v>124</v>
      </c>
      <c r="E142" s="128" t="s">
        <v>161</v>
      </c>
      <c r="F142" s="129" t="s">
        <v>162</v>
      </c>
      <c r="G142" s="130" t="s">
        <v>127</v>
      </c>
      <c r="H142" s="131">
        <v>68.2</v>
      </c>
      <c r="I142" s="160"/>
      <c r="J142" s="132">
        <f t="shared" si="0"/>
        <v>0</v>
      </c>
      <c r="K142" s="133"/>
      <c r="L142" s="25"/>
      <c r="M142" s="134" t="s">
        <v>1</v>
      </c>
      <c r="N142" s="135" t="s">
        <v>38</v>
      </c>
      <c r="O142" s="136">
        <v>0.27600000000000002</v>
      </c>
      <c r="P142" s="136">
        <f t="shared" si="1"/>
        <v>18.823200000000003</v>
      </c>
      <c r="Q142" s="136">
        <v>5.0000000000000002E-5</v>
      </c>
      <c r="R142" s="136">
        <f t="shared" si="2"/>
        <v>3.4100000000000003E-3</v>
      </c>
      <c r="S142" s="136">
        <v>0</v>
      </c>
      <c r="T142" s="137">
        <f t="shared" si="3"/>
        <v>0</v>
      </c>
      <c r="AR142" s="138" t="s">
        <v>128</v>
      </c>
      <c r="AT142" s="138" t="s">
        <v>124</v>
      </c>
      <c r="AU142" s="138" t="s">
        <v>129</v>
      </c>
      <c r="AY142" s="13" t="s">
        <v>120</v>
      </c>
      <c r="BE142" s="139">
        <f t="shared" si="4"/>
        <v>0</v>
      </c>
      <c r="BF142" s="139">
        <f t="shared" si="5"/>
        <v>0</v>
      </c>
      <c r="BG142" s="139">
        <f t="shared" si="6"/>
        <v>0</v>
      </c>
      <c r="BH142" s="139">
        <f t="shared" si="7"/>
        <v>0</v>
      </c>
      <c r="BI142" s="139">
        <f t="shared" si="8"/>
        <v>0</v>
      </c>
      <c r="BJ142" s="13" t="s">
        <v>129</v>
      </c>
      <c r="BK142" s="139">
        <f t="shared" si="9"/>
        <v>0</v>
      </c>
      <c r="BL142" s="13" t="s">
        <v>128</v>
      </c>
      <c r="BM142" s="138" t="s">
        <v>163</v>
      </c>
    </row>
    <row r="143" spans="2:65" s="1" customFormat="1" ht="16.5" customHeight="1">
      <c r="B143" s="126"/>
      <c r="C143" s="127" t="s">
        <v>164</v>
      </c>
      <c r="D143" s="127" t="s">
        <v>124</v>
      </c>
      <c r="E143" s="128" t="s">
        <v>165</v>
      </c>
      <c r="F143" s="129" t="s">
        <v>166</v>
      </c>
      <c r="G143" s="130" t="s">
        <v>127</v>
      </c>
      <c r="H143" s="131">
        <v>68.2</v>
      </c>
      <c r="I143" s="160"/>
      <c r="J143" s="132">
        <f t="shared" si="0"/>
        <v>0</v>
      </c>
      <c r="K143" s="133"/>
      <c r="L143" s="25"/>
      <c r="M143" s="134" t="s">
        <v>1</v>
      </c>
      <c r="N143" s="135" t="s">
        <v>38</v>
      </c>
      <c r="O143" s="136">
        <v>0.27600000000000002</v>
      </c>
      <c r="P143" s="136">
        <f t="shared" si="1"/>
        <v>18.823200000000003</v>
      </c>
      <c r="Q143" s="136">
        <v>5.0000000000000002E-5</v>
      </c>
      <c r="R143" s="136">
        <f t="shared" si="2"/>
        <v>3.4100000000000003E-3</v>
      </c>
      <c r="S143" s="136">
        <v>0</v>
      </c>
      <c r="T143" s="137">
        <f t="shared" si="3"/>
        <v>0</v>
      </c>
      <c r="AR143" s="138" t="s">
        <v>128</v>
      </c>
      <c r="AT143" s="138" t="s">
        <v>124</v>
      </c>
      <c r="AU143" s="138" t="s">
        <v>129</v>
      </c>
      <c r="AY143" s="13" t="s">
        <v>120</v>
      </c>
      <c r="BE143" s="139">
        <f t="shared" si="4"/>
        <v>0</v>
      </c>
      <c r="BF143" s="139">
        <f t="shared" si="5"/>
        <v>0</v>
      </c>
      <c r="BG143" s="139">
        <f t="shared" si="6"/>
        <v>0</v>
      </c>
      <c r="BH143" s="139">
        <f t="shared" si="7"/>
        <v>0</v>
      </c>
      <c r="BI143" s="139">
        <f t="shared" si="8"/>
        <v>0</v>
      </c>
      <c r="BJ143" s="13" t="s">
        <v>129</v>
      </c>
      <c r="BK143" s="139">
        <f t="shared" si="9"/>
        <v>0</v>
      </c>
      <c r="BL143" s="13" t="s">
        <v>128</v>
      </c>
      <c r="BM143" s="138" t="s">
        <v>167</v>
      </c>
    </row>
    <row r="144" spans="2:65" s="1" customFormat="1" ht="24.2" customHeight="1">
      <c r="B144" s="126"/>
      <c r="C144" s="127" t="s">
        <v>121</v>
      </c>
      <c r="D144" s="127" t="s">
        <v>124</v>
      </c>
      <c r="E144" s="128" t="s">
        <v>168</v>
      </c>
      <c r="F144" s="129" t="s">
        <v>169</v>
      </c>
      <c r="G144" s="130" t="s">
        <v>170</v>
      </c>
      <c r="H144" s="131">
        <v>1.65</v>
      </c>
      <c r="I144" s="160"/>
      <c r="J144" s="132">
        <f t="shared" si="0"/>
        <v>0</v>
      </c>
      <c r="K144" s="133"/>
      <c r="L144" s="25"/>
      <c r="M144" s="134" t="s">
        <v>1</v>
      </c>
      <c r="N144" s="135" t="s">
        <v>38</v>
      </c>
      <c r="O144" s="136">
        <v>8.8999999999999996E-2</v>
      </c>
      <c r="P144" s="136">
        <f t="shared" si="1"/>
        <v>0.14684999999999998</v>
      </c>
      <c r="Q144" s="136">
        <v>0</v>
      </c>
      <c r="R144" s="136">
        <f t="shared" si="2"/>
        <v>0</v>
      </c>
      <c r="S144" s="136">
        <v>2.7E-2</v>
      </c>
      <c r="T144" s="137">
        <f t="shared" si="3"/>
        <v>4.4549999999999999E-2</v>
      </c>
      <c r="AR144" s="138" t="s">
        <v>128</v>
      </c>
      <c r="AT144" s="138" t="s">
        <v>124</v>
      </c>
      <c r="AU144" s="138" t="s">
        <v>129</v>
      </c>
      <c r="AY144" s="13" t="s">
        <v>120</v>
      </c>
      <c r="BE144" s="139">
        <f t="shared" si="4"/>
        <v>0</v>
      </c>
      <c r="BF144" s="139">
        <f t="shared" si="5"/>
        <v>0</v>
      </c>
      <c r="BG144" s="139">
        <f t="shared" si="6"/>
        <v>0</v>
      </c>
      <c r="BH144" s="139">
        <f t="shared" si="7"/>
        <v>0</v>
      </c>
      <c r="BI144" s="139">
        <f t="shared" si="8"/>
        <v>0</v>
      </c>
      <c r="BJ144" s="13" t="s">
        <v>129</v>
      </c>
      <c r="BK144" s="139">
        <f t="shared" si="9"/>
        <v>0</v>
      </c>
      <c r="BL144" s="13" t="s">
        <v>128</v>
      </c>
      <c r="BM144" s="138" t="s">
        <v>171</v>
      </c>
    </row>
    <row r="145" spans="2:65" s="1" customFormat="1" ht="24.2" customHeight="1">
      <c r="B145" s="126"/>
      <c r="C145" s="127" t="s">
        <v>128</v>
      </c>
      <c r="D145" s="127" t="s">
        <v>124</v>
      </c>
      <c r="E145" s="128" t="s">
        <v>172</v>
      </c>
      <c r="F145" s="129" t="s">
        <v>173</v>
      </c>
      <c r="G145" s="130" t="s">
        <v>127</v>
      </c>
      <c r="H145" s="131">
        <v>2.4</v>
      </c>
      <c r="I145" s="160"/>
      <c r="J145" s="132">
        <f t="shared" si="0"/>
        <v>0</v>
      </c>
      <c r="K145" s="133"/>
      <c r="L145" s="25"/>
      <c r="M145" s="134" t="s">
        <v>1</v>
      </c>
      <c r="N145" s="135" t="s">
        <v>38</v>
      </c>
      <c r="O145" s="136">
        <v>0.8</v>
      </c>
      <c r="P145" s="136">
        <f t="shared" si="1"/>
        <v>1.92</v>
      </c>
      <c r="Q145" s="136">
        <v>0</v>
      </c>
      <c r="R145" s="136">
        <f t="shared" si="2"/>
        <v>0</v>
      </c>
      <c r="S145" s="136">
        <v>6.7000000000000004E-2</v>
      </c>
      <c r="T145" s="137">
        <f t="shared" si="3"/>
        <v>0.1608</v>
      </c>
      <c r="AR145" s="138" t="s">
        <v>128</v>
      </c>
      <c r="AT145" s="138" t="s">
        <v>124</v>
      </c>
      <c r="AU145" s="138" t="s">
        <v>129</v>
      </c>
      <c r="AY145" s="13" t="s">
        <v>120</v>
      </c>
      <c r="BE145" s="139">
        <f t="shared" si="4"/>
        <v>0</v>
      </c>
      <c r="BF145" s="139">
        <f t="shared" si="5"/>
        <v>0</v>
      </c>
      <c r="BG145" s="139">
        <f t="shared" si="6"/>
        <v>0</v>
      </c>
      <c r="BH145" s="139">
        <f t="shared" si="7"/>
        <v>0</v>
      </c>
      <c r="BI145" s="139">
        <f t="shared" si="8"/>
        <v>0</v>
      </c>
      <c r="BJ145" s="13" t="s">
        <v>129</v>
      </c>
      <c r="BK145" s="139">
        <f t="shared" si="9"/>
        <v>0</v>
      </c>
      <c r="BL145" s="13" t="s">
        <v>128</v>
      </c>
      <c r="BM145" s="138" t="s">
        <v>174</v>
      </c>
    </row>
    <row r="146" spans="2:65" s="1" customFormat="1" ht="24.2" customHeight="1">
      <c r="B146" s="126"/>
      <c r="C146" s="127" t="s">
        <v>77</v>
      </c>
      <c r="D146" s="127" t="s">
        <v>124</v>
      </c>
      <c r="E146" s="128" t="s">
        <v>175</v>
      </c>
      <c r="F146" s="129" t="s">
        <v>176</v>
      </c>
      <c r="G146" s="130" t="s">
        <v>170</v>
      </c>
      <c r="H146" s="131">
        <v>2</v>
      </c>
      <c r="I146" s="160"/>
      <c r="J146" s="132">
        <f t="shared" si="0"/>
        <v>0</v>
      </c>
      <c r="K146" s="133"/>
      <c r="L146" s="25"/>
      <c r="M146" s="134" t="s">
        <v>1</v>
      </c>
      <c r="N146" s="135" t="s">
        <v>38</v>
      </c>
      <c r="O146" s="136">
        <v>4.4999999999999998E-2</v>
      </c>
      <c r="P146" s="136">
        <f t="shared" si="1"/>
        <v>0.09</v>
      </c>
      <c r="Q146" s="136">
        <v>0</v>
      </c>
      <c r="R146" s="136">
        <f t="shared" si="2"/>
        <v>0</v>
      </c>
      <c r="S146" s="136">
        <v>1.4999999999999999E-2</v>
      </c>
      <c r="T146" s="137">
        <f t="shared" si="3"/>
        <v>0.03</v>
      </c>
      <c r="AR146" s="138" t="s">
        <v>128</v>
      </c>
      <c r="AT146" s="138" t="s">
        <v>124</v>
      </c>
      <c r="AU146" s="138" t="s">
        <v>129</v>
      </c>
      <c r="AY146" s="13" t="s">
        <v>120</v>
      </c>
      <c r="BE146" s="139">
        <f t="shared" si="4"/>
        <v>0</v>
      </c>
      <c r="BF146" s="139">
        <f t="shared" si="5"/>
        <v>0</v>
      </c>
      <c r="BG146" s="139">
        <f t="shared" si="6"/>
        <v>0</v>
      </c>
      <c r="BH146" s="139">
        <f t="shared" si="7"/>
        <v>0</v>
      </c>
      <c r="BI146" s="139">
        <f t="shared" si="8"/>
        <v>0</v>
      </c>
      <c r="BJ146" s="13" t="s">
        <v>129</v>
      </c>
      <c r="BK146" s="139">
        <f t="shared" si="9"/>
        <v>0</v>
      </c>
      <c r="BL146" s="13" t="s">
        <v>128</v>
      </c>
      <c r="BM146" s="138" t="s">
        <v>177</v>
      </c>
    </row>
    <row r="147" spans="2:65" s="1" customFormat="1" ht="24.2" customHeight="1">
      <c r="B147" s="126"/>
      <c r="C147" s="127" t="s">
        <v>131</v>
      </c>
      <c r="D147" s="127" t="s">
        <v>124</v>
      </c>
      <c r="E147" s="128" t="s">
        <v>178</v>
      </c>
      <c r="F147" s="129" t="s">
        <v>179</v>
      </c>
      <c r="G147" s="130" t="s">
        <v>144</v>
      </c>
      <c r="H147" s="131">
        <v>14.9</v>
      </c>
      <c r="I147" s="160"/>
      <c r="J147" s="132">
        <f t="shared" si="0"/>
        <v>0</v>
      </c>
      <c r="K147" s="133"/>
      <c r="L147" s="25"/>
      <c r="M147" s="134" t="s">
        <v>1</v>
      </c>
      <c r="N147" s="135" t="s">
        <v>38</v>
      </c>
      <c r="O147" s="136">
        <v>0.34399999999999997</v>
      </c>
      <c r="P147" s="136">
        <f t="shared" si="1"/>
        <v>5.1255999999999995</v>
      </c>
      <c r="Q147" s="136">
        <v>0</v>
      </c>
      <c r="R147" s="136">
        <f t="shared" si="2"/>
        <v>0</v>
      </c>
      <c r="S147" s="136">
        <v>5.0000000000000001E-3</v>
      </c>
      <c r="T147" s="137">
        <f t="shared" si="3"/>
        <v>7.4499999999999997E-2</v>
      </c>
      <c r="AR147" s="138" t="s">
        <v>128</v>
      </c>
      <c r="AT147" s="138" t="s">
        <v>124</v>
      </c>
      <c r="AU147" s="138" t="s">
        <v>129</v>
      </c>
      <c r="AY147" s="13" t="s">
        <v>120</v>
      </c>
      <c r="BE147" s="139">
        <f t="shared" si="4"/>
        <v>0</v>
      </c>
      <c r="BF147" s="139">
        <f t="shared" si="5"/>
        <v>0</v>
      </c>
      <c r="BG147" s="139">
        <f t="shared" si="6"/>
        <v>0</v>
      </c>
      <c r="BH147" s="139">
        <f t="shared" si="7"/>
        <v>0</v>
      </c>
      <c r="BI147" s="139">
        <f t="shared" si="8"/>
        <v>0</v>
      </c>
      <c r="BJ147" s="13" t="s">
        <v>129</v>
      </c>
      <c r="BK147" s="139">
        <f t="shared" si="9"/>
        <v>0</v>
      </c>
      <c r="BL147" s="13" t="s">
        <v>128</v>
      </c>
      <c r="BM147" s="138" t="s">
        <v>180</v>
      </c>
    </row>
    <row r="148" spans="2:65" s="1" customFormat="1" ht="24.2" customHeight="1">
      <c r="B148" s="126"/>
      <c r="C148" s="127" t="s">
        <v>129</v>
      </c>
      <c r="D148" s="127" t="s">
        <v>124</v>
      </c>
      <c r="E148" s="128" t="s">
        <v>181</v>
      </c>
      <c r="F148" s="129" t="s">
        <v>182</v>
      </c>
      <c r="G148" s="130" t="s">
        <v>127</v>
      </c>
      <c r="H148" s="131">
        <v>1.65</v>
      </c>
      <c r="I148" s="160"/>
      <c r="J148" s="132">
        <f t="shared" si="0"/>
        <v>0</v>
      </c>
      <c r="K148" s="133"/>
      <c r="L148" s="25"/>
      <c r="M148" s="134" t="s">
        <v>1</v>
      </c>
      <c r="N148" s="135" t="s">
        <v>38</v>
      </c>
      <c r="O148" s="136">
        <v>0.38</v>
      </c>
      <c r="P148" s="136">
        <f t="shared" si="1"/>
        <v>0.627</v>
      </c>
      <c r="Q148" s="136">
        <v>0</v>
      </c>
      <c r="R148" s="136">
        <f t="shared" si="2"/>
        <v>0</v>
      </c>
      <c r="S148" s="136">
        <v>4.1000000000000002E-2</v>
      </c>
      <c r="T148" s="137">
        <f t="shared" si="3"/>
        <v>6.7650000000000002E-2</v>
      </c>
      <c r="AR148" s="138" t="s">
        <v>128</v>
      </c>
      <c r="AT148" s="138" t="s">
        <v>124</v>
      </c>
      <c r="AU148" s="138" t="s">
        <v>129</v>
      </c>
      <c r="AY148" s="13" t="s">
        <v>120</v>
      </c>
      <c r="BE148" s="139">
        <f t="shared" si="4"/>
        <v>0</v>
      </c>
      <c r="BF148" s="139">
        <f t="shared" si="5"/>
        <v>0</v>
      </c>
      <c r="BG148" s="139">
        <f t="shared" si="6"/>
        <v>0</v>
      </c>
      <c r="BH148" s="139">
        <f t="shared" si="7"/>
        <v>0</v>
      </c>
      <c r="BI148" s="139">
        <f t="shared" si="8"/>
        <v>0</v>
      </c>
      <c r="BJ148" s="13" t="s">
        <v>129</v>
      </c>
      <c r="BK148" s="139">
        <f t="shared" si="9"/>
        <v>0</v>
      </c>
      <c r="BL148" s="13" t="s">
        <v>128</v>
      </c>
      <c r="BM148" s="138" t="s">
        <v>183</v>
      </c>
    </row>
    <row r="149" spans="2:65" s="1" customFormat="1" ht="24.2" customHeight="1">
      <c r="B149" s="126"/>
      <c r="C149" s="127" t="s">
        <v>184</v>
      </c>
      <c r="D149" s="127" t="s">
        <v>124</v>
      </c>
      <c r="E149" s="128" t="s">
        <v>185</v>
      </c>
      <c r="F149" s="129" t="s">
        <v>186</v>
      </c>
      <c r="G149" s="130" t="s">
        <v>170</v>
      </c>
      <c r="H149" s="131">
        <v>1</v>
      </c>
      <c r="I149" s="160"/>
      <c r="J149" s="132">
        <f t="shared" si="0"/>
        <v>0</v>
      </c>
      <c r="K149" s="133"/>
      <c r="L149" s="25"/>
      <c r="M149" s="134" t="s">
        <v>1</v>
      </c>
      <c r="N149" s="135" t="s">
        <v>38</v>
      </c>
      <c r="O149" s="136">
        <v>1.768</v>
      </c>
      <c r="P149" s="136">
        <f t="shared" si="1"/>
        <v>1.768</v>
      </c>
      <c r="Q149" s="136">
        <v>0</v>
      </c>
      <c r="R149" s="136">
        <f t="shared" si="2"/>
        <v>0</v>
      </c>
      <c r="S149" s="136">
        <v>0.13200000000000001</v>
      </c>
      <c r="T149" s="137">
        <f t="shared" si="3"/>
        <v>0.13200000000000001</v>
      </c>
      <c r="AR149" s="138" t="s">
        <v>128</v>
      </c>
      <c r="AT149" s="138" t="s">
        <v>124</v>
      </c>
      <c r="AU149" s="138" t="s">
        <v>129</v>
      </c>
      <c r="AY149" s="13" t="s">
        <v>120</v>
      </c>
      <c r="BE149" s="139">
        <f t="shared" si="4"/>
        <v>0</v>
      </c>
      <c r="BF149" s="139">
        <f t="shared" si="5"/>
        <v>0</v>
      </c>
      <c r="BG149" s="139">
        <f t="shared" si="6"/>
        <v>0</v>
      </c>
      <c r="BH149" s="139">
        <f t="shared" si="7"/>
        <v>0</v>
      </c>
      <c r="BI149" s="139">
        <f t="shared" si="8"/>
        <v>0</v>
      </c>
      <c r="BJ149" s="13" t="s">
        <v>129</v>
      </c>
      <c r="BK149" s="139">
        <f t="shared" si="9"/>
        <v>0</v>
      </c>
      <c r="BL149" s="13" t="s">
        <v>128</v>
      </c>
      <c r="BM149" s="138" t="s">
        <v>187</v>
      </c>
    </row>
    <row r="150" spans="2:65" s="1" customFormat="1" ht="33" customHeight="1">
      <c r="B150" s="126"/>
      <c r="C150" s="127" t="s">
        <v>188</v>
      </c>
      <c r="D150" s="127" t="s">
        <v>124</v>
      </c>
      <c r="E150" s="128" t="s">
        <v>189</v>
      </c>
      <c r="F150" s="129" t="s">
        <v>190</v>
      </c>
      <c r="G150" s="130" t="s">
        <v>144</v>
      </c>
      <c r="H150" s="131">
        <v>70.099999999999994</v>
      </c>
      <c r="I150" s="160"/>
      <c r="J150" s="132">
        <f t="shared" si="0"/>
        <v>0</v>
      </c>
      <c r="K150" s="133"/>
      <c r="L150" s="25"/>
      <c r="M150" s="134" t="s">
        <v>1</v>
      </c>
      <c r="N150" s="135" t="s">
        <v>38</v>
      </c>
      <c r="O150" s="136">
        <v>4.8259999999999997E-2</v>
      </c>
      <c r="P150" s="136">
        <f t="shared" si="1"/>
        <v>3.3830259999999996</v>
      </c>
      <c r="Q150" s="136">
        <v>0</v>
      </c>
      <c r="R150" s="136">
        <f t="shared" si="2"/>
        <v>0</v>
      </c>
      <c r="S150" s="136">
        <v>4.4999999999999999E-4</v>
      </c>
      <c r="T150" s="137">
        <f t="shared" si="3"/>
        <v>3.1544999999999997E-2</v>
      </c>
      <c r="AR150" s="138" t="s">
        <v>128</v>
      </c>
      <c r="AT150" s="138" t="s">
        <v>124</v>
      </c>
      <c r="AU150" s="138" t="s">
        <v>129</v>
      </c>
      <c r="AY150" s="13" t="s">
        <v>120</v>
      </c>
      <c r="BE150" s="139">
        <f t="shared" si="4"/>
        <v>0</v>
      </c>
      <c r="BF150" s="139">
        <f t="shared" si="5"/>
        <v>0</v>
      </c>
      <c r="BG150" s="139">
        <f t="shared" si="6"/>
        <v>0</v>
      </c>
      <c r="BH150" s="139">
        <f t="shared" si="7"/>
        <v>0</v>
      </c>
      <c r="BI150" s="139">
        <f t="shared" si="8"/>
        <v>0</v>
      </c>
      <c r="BJ150" s="13" t="s">
        <v>129</v>
      </c>
      <c r="BK150" s="139">
        <f t="shared" si="9"/>
        <v>0</v>
      </c>
      <c r="BL150" s="13" t="s">
        <v>128</v>
      </c>
      <c r="BM150" s="138" t="s">
        <v>191</v>
      </c>
    </row>
    <row r="151" spans="2:65" s="1" customFormat="1" ht="33" customHeight="1">
      <c r="B151" s="126"/>
      <c r="C151" s="127" t="s">
        <v>192</v>
      </c>
      <c r="D151" s="127" t="s">
        <v>124</v>
      </c>
      <c r="E151" s="128" t="s">
        <v>193</v>
      </c>
      <c r="F151" s="129" t="s">
        <v>194</v>
      </c>
      <c r="G151" s="130" t="s">
        <v>144</v>
      </c>
      <c r="H151" s="131">
        <v>3</v>
      </c>
      <c r="I151" s="160"/>
      <c r="J151" s="132">
        <f t="shared" si="0"/>
        <v>0</v>
      </c>
      <c r="K151" s="133"/>
      <c r="L151" s="25"/>
      <c r="M151" s="134" t="s">
        <v>1</v>
      </c>
      <c r="N151" s="135" t="s">
        <v>38</v>
      </c>
      <c r="O151" s="136">
        <v>9.4049999999999995E-2</v>
      </c>
      <c r="P151" s="136">
        <f t="shared" si="1"/>
        <v>0.28215000000000001</v>
      </c>
      <c r="Q151" s="136">
        <v>0</v>
      </c>
      <c r="R151" s="136">
        <f t="shared" si="2"/>
        <v>0</v>
      </c>
      <c r="S151" s="136">
        <v>1.75E-3</v>
      </c>
      <c r="T151" s="137">
        <f t="shared" si="3"/>
        <v>5.2500000000000003E-3</v>
      </c>
      <c r="AR151" s="138" t="s">
        <v>128</v>
      </c>
      <c r="AT151" s="138" t="s">
        <v>124</v>
      </c>
      <c r="AU151" s="138" t="s">
        <v>129</v>
      </c>
      <c r="AY151" s="13" t="s">
        <v>120</v>
      </c>
      <c r="BE151" s="139">
        <f t="shared" si="4"/>
        <v>0</v>
      </c>
      <c r="BF151" s="139">
        <f t="shared" si="5"/>
        <v>0</v>
      </c>
      <c r="BG151" s="139">
        <f t="shared" si="6"/>
        <v>0</v>
      </c>
      <c r="BH151" s="139">
        <f t="shared" si="7"/>
        <v>0</v>
      </c>
      <c r="BI151" s="139">
        <f t="shared" si="8"/>
        <v>0</v>
      </c>
      <c r="BJ151" s="13" t="s">
        <v>129</v>
      </c>
      <c r="BK151" s="139">
        <f t="shared" si="9"/>
        <v>0</v>
      </c>
      <c r="BL151" s="13" t="s">
        <v>128</v>
      </c>
      <c r="BM151" s="138" t="s">
        <v>195</v>
      </c>
    </row>
    <row r="152" spans="2:65" s="11" customFormat="1" ht="22.7" customHeight="1">
      <c r="B152" s="115"/>
      <c r="D152" s="116" t="s">
        <v>71</v>
      </c>
      <c r="E152" s="124" t="s">
        <v>196</v>
      </c>
      <c r="F152" s="124" t="s">
        <v>197</v>
      </c>
      <c r="J152" s="125">
        <f>BK152</f>
        <v>0</v>
      </c>
      <c r="L152" s="115"/>
      <c r="M152" s="119"/>
      <c r="P152" s="120">
        <f>P153</f>
        <v>0.24784800000000001</v>
      </c>
      <c r="R152" s="120">
        <f>R153</f>
        <v>0</v>
      </c>
      <c r="T152" s="121">
        <f>T153</f>
        <v>0</v>
      </c>
      <c r="AR152" s="116" t="s">
        <v>77</v>
      </c>
      <c r="AT152" s="122" t="s">
        <v>71</v>
      </c>
      <c r="AU152" s="122" t="s">
        <v>77</v>
      </c>
      <c r="AY152" s="116" t="s">
        <v>120</v>
      </c>
      <c r="BK152" s="123">
        <f>BK153</f>
        <v>0</v>
      </c>
    </row>
    <row r="153" spans="2:65" s="1" customFormat="1" ht="24.2" customHeight="1">
      <c r="B153" s="126"/>
      <c r="C153" s="127" t="s">
        <v>198</v>
      </c>
      <c r="D153" s="127" t="s">
        <v>124</v>
      </c>
      <c r="E153" s="128" t="s">
        <v>199</v>
      </c>
      <c r="F153" s="129" t="s">
        <v>200</v>
      </c>
      <c r="G153" s="130" t="s">
        <v>201</v>
      </c>
      <c r="H153" s="131">
        <v>0.27600000000000002</v>
      </c>
      <c r="I153" s="160"/>
      <c r="J153" s="132">
        <f>ROUND(I153*H153,2)</f>
        <v>0</v>
      </c>
      <c r="K153" s="133"/>
      <c r="L153" s="25"/>
      <c r="M153" s="134" t="s">
        <v>1</v>
      </c>
      <c r="N153" s="135" t="s">
        <v>38</v>
      </c>
      <c r="O153" s="136">
        <v>0.89800000000000002</v>
      </c>
      <c r="P153" s="136">
        <f>O153*H153</f>
        <v>0.24784800000000001</v>
      </c>
      <c r="Q153" s="136">
        <v>0</v>
      </c>
      <c r="R153" s="136">
        <f>Q153*H153</f>
        <v>0</v>
      </c>
      <c r="S153" s="136">
        <v>0</v>
      </c>
      <c r="T153" s="137">
        <f>S153*H153</f>
        <v>0</v>
      </c>
      <c r="AR153" s="138" t="s">
        <v>128</v>
      </c>
      <c r="AT153" s="138" t="s">
        <v>124</v>
      </c>
      <c r="AU153" s="138" t="s">
        <v>129</v>
      </c>
      <c r="AY153" s="13" t="s">
        <v>120</v>
      </c>
      <c r="BE153" s="139">
        <f>IF(N153="základná",J153,0)</f>
        <v>0</v>
      </c>
      <c r="BF153" s="139">
        <f>IF(N153="znížená",J153,0)</f>
        <v>0</v>
      </c>
      <c r="BG153" s="139">
        <f>IF(N153="zákl. prenesená",J153,0)</f>
        <v>0</v>
      </c>
      <c r="BH153" s="139">
        <f>IF(N153="zníž. prenesená",J153,0)</f>
        <v>0</v>
      </c>
      <c r="BI153" s="139">
        <f>IF(N153="nulová",J153,0)</f>
        <v>0</v>
      </c>
      <c r="BJ153" s="13" t="s">
        <v>129</v>
      </c>
      <c r="BK153" s="139">
        <f>ROUND(I153*H153,2)</f>
        <v>0</v>
      </c>
      <c r="BL153" s="13" t="s">
        <v>128</v>
      </c>
      <c r="BM153" s="138" t="s">
        <v>202</v>
      </c>
    </row>
    <row r="154" spans="2:65" s="11" customFormat="1" ht="25.9" customHeight="1">
      <c r="B154" s="115"/>
      <c r="D154" s="116" t="s">
        <v>71</v>
      </c>
      <c r="E154" s="117" t="s">
        <v>203</v>
      </c>
      <c r="F154" s="117" t="s">
        <v>204</v>
      </c>
      <c r="J154" s="118">
        <f>J155+J158+J161+J164+J169+J173+J177+J191+J194+J199+J201+J204</f>
        <v>0</v>
      </c>
      <c r="L154" s="115"/>
      <c r="M154" s="119"/>
      <c r="P154" s="120" t="e">
        <f>P155+P158+#REF!+P161+P164+P169+P173+P177+P191+P194+P199+P201+P204</f>
        <v>#REF!</v>
      </c>
      <c r="R154" s="120" t="e">
        <f>R155+R158+#REF!+R161+R164+R169+R173+R177+R191+R194+R199+R201+R204</f>
        <v>#REF!</v>
      </c>
      <c r="T154" s="121" t="e">
        <f>T155+T158+#REF!+T161+T164+T169+T173+T177+T191+T194+T199+T201+T204</f>
        <v>#REF!</v>
      </c>
      <c r="AR154" s="116" t="s">
        <v>129</v>
      </c>
      <c r="AT154" s="122" t="s">
        <v>71</v>
      </c>
      <c r="AU154" s="122" t="s">
        <v>72</v>
      </c>
      <c r="AY154" s="116" t="s">
        <v>120</v>
      </c>
      <c r="BK154" s="123" t="e">
        <f>BK155+BK158+#REF!+BK161+BK164+BK169+BK173+BK177+BK191+BK194+BK199+BK201+BK204</f>
        <v>#REF!</v>
      </c>
    </row>
    <row r="155" spans="2:65" s="11" customFormat="1" ht="22.7" customHeight="1">
      <c r="B155" s="115"/>
      <c r="D155" s="116" t="s">
        <v>71</v>
      </c>
      <c r="E155" s="124" t="s">
        <v>205</v>
      </c>
      <c r="F155" s="124" t="s">
        <v>206</v>
      </c>
      <c r="J155" s="125">
        <f>SUM(J156:J157)</f>
        <v>0</v>
      </c>
      <c r="L155" s="115"/>
      <c r="M155" s="119"/>
      <c r="P155" s="120">
        <f>SUM(P156:P157)</f>
        <v>0.98927600000000004</v>
      </c>
      <c r="R155" s="120">
        <f>SUM(R156:R157)</f>
        <v>1.9889999999999999E-3</v>
      </c>
      <c r="T155" s="121">
        <f>SUM(T156:T157)</f>
        <v>0</v>
      </c>
      <c r="AR155" s="116" t="s">
        <v>129</v>
      </c>
      <c r="AT155" s="122" t="s">
        <v>71</v>
      </c>
      <c r="AU155" s="122" t="s">
        <v>77</v>
      </c>
      <c r="AY155" s="116" t="s">
        <v>120</v>
      </c>
      <c r="BK155" s="123">
        <f>SUM(BK156:BK157)</f>
        <v>0</v>
      </c>
    </row>
    <row r="156" spans="2:65" s="1" customFormat="1" ht="24.2" customHeight="1">
      <c r="B156" s="126"/>
      <c r="C156" s="127" t="s">
        <v>207</v>
      </c>
      <c r="D156" s="127" t="s">
        <v>124</v>
      </c>
      <c r="E156" s="128" t="s">
        <v>208</v>
      </c>
      <c r="F156" s="129" t="s">
        <v>209</v>
      </c>
      <c r="G156" s="130" t="s">
        <v>144</v>
      </c>
      <c r="H156" s="131">
        <v>1.7</v>
      </c>
      <c r="I156" s="160"/>
      <c r="J156" s="132">
        <f>ROUND(I156*H156,2)</f>
        <v>0</v>
      </c>
      <c r="K156" s="133"/>
      <c r="L156" s="25"/>
      <c r="M156" s="134" t="s">
        <v>1</v>
      </c>
      <c r="N156" s="135" t="s">
        <v>38</v>
      </c>
      <c r="O156" s="136">
        <v>0.58028000000000002</v>
      </c>
      <c r="P156" s="136">
        <f>O156*H156</f>
        <v>0.98647600000000002</v>
      </c>
      <c r="Q156" s="136">
        <v>1.17E-3</v>
      </c>
      <c r="R156" s="136">
        <f>Q156*H156</f>
        <v>1.9889999999999999E-3</v>
      </c>
      <c r="S156" s="136">
        <v>0</v>
      </c>
      <c r="T156" s="137">
        <f>S156*H156</f>
        <v>0</v>
      </c>
      <c r="AR156" s="138" t="s">
        <v>152</v>
      </c>
      <c r="AT156" s="138" t="s">
        <v>124</v>
      </c>
      <c r="AU156" s="138" t="s">
        <v>129</v>
      </c>
      <c r="AY156" s="13" t="s">
        <v>120</v>
      </c>
      <c r="BE156" s="139">
        <f>IF(N156="základná",J156,0)</f>
        <v>0</v>
      </c>
      <c r="BF156" s="139">
        <f>IF(N156="znížená",J156,0)</f>
        <v>0</v>
      </c>
      <c r="BG156" s="139">
        <f>IF(N156="zákl. prenesená",J156,0)</f>
        <v>0</v>
      </c>
      <c r="BH156" s="139">
        <f>IF(N156="zníž. prenesená",J156,0)</f>
        <v>0</v>
      </c>
      <c r="BI156" s="139">
        <f>IF(N156="nulová",J156,0)</f>
        <v>0</v>
      </c>
      <c r="BJ156" s="13" t="s">
        <v>129</v>
      </c>
      <c r="BK156" s="139">
        <f>ROUND(I156*H156,2)</f>
        <v>0</v>
      </c>
      <c r="BL156" s="13" t="s">
        <v>152</v>
      </c>
      <c r="BM156" s="138" t="s">
        <v>210</v>
      </c>
    </row>
    <row r="157" spans="2:65" s="1" customFormat="1" ht="24.2" customHeight="1">
      <c r="B157" s="126"/>
      <c r="C157" s="127" t="s">
        <v>211</v>
      </c>
      <c r="D157" s="127" t="s">
        <v>124</v>
      </c>
      <c r="E157" s="128" t="s">
        <v>212</v>
      </c>
      <c r="F157" s="129" t="s">
        <v>213</v>
      </c>
      <c r="G157" s="130" t="s">
        <v>201</v>
      </c>
      <c r="H157" s="131">
        <v>2E-3</v>
      </c>
      <c r="I157" s="160"/>
      <c r="J157" s="132">
        <f>ROUND(I157*H157,2)</f>
        <v>0</v>
      </c>
      <c r="K157" s="133"/>
      <c r="L157" s="25"/>
      <c r="M157" s="134" t="s">
        <v>1</v>
      </c>
      <c r="N157" s="135" t="s">
        <v>38</v>
      </c>
      <c r="O157" s="136">
        <v>1.4</v>
      </c>
      <c r="P157" s="136">
        <f>O157*H157</f>
        <v>2.8E-3</v>
      </c>
      <c r="Q157" s="136">
        <v>0</v>
      </c>
      <c r="R157" s="136">
        <f>Q157*H157</f>
        <v>0</v>
      </c>
      <c r="S157" s="136">
        <v>0</v>
      </c>
      <c r="T157" s="137">
        <f>S157*H157</f>
        <v>0</v>
      </c>
      <c r="AR157" s="138" t="s">
        <v>152</v>
      </c>
      <c r="AT157" s="138" t="s">
        <v>124</v>
      </c>
      <c r="AU157" s="138" t="s">
        <v>129</v>
      </c>
      <c r="AY157" s="13" t="s">
        <v>120</v>
      </c>
      <c r="BE157" s="139">
        <f>IF(N157="základná",J157,0)</f>
        <v>0</v>
      </c>
      <c r="BF157" s="139">
        <f>IF(N157="znížená",J157,0)</f>
        <v>0</v>
      </c>
      <c r="BG157" s="139">
        <f>IF(N157="zákl. prenesená",J157,0)</f>
        <v>0</v>
      </c>
      <c r="BH157" s="139">
        <f>IF(N157="zníž. prenesená",J157,0)</f>
        <v>0</v>
      </c>
      <c r="BI157" s="139">
        <f>IF(N157="nulová",J157,0)</f>
        <v>0</v>
      </c>
      <c r="BJ157" s="13" t="s">
        <v>129</v>
      </c>
      <c r="BK157" s="139">
        <f>ROUND(I157*H157,2)</f>
        <v>0</v>
      </c>
      <c r="BL157" s="13" t="s">
        <v>152</v>
      </c>
      <c r="BM157" s="138" t="s">
        <v>214</v>
      </c>
    </row>
    <row r="158" spans="2:65" s="11" customFormat="1" ht="22.7" customHeight="1">
      <c r="B158" s="115"/>
      <c r="D158" s="116" t="s">
        <v>71</v>
      </c>
      <c r="E158" s="124" t="s">
        <v>215</v>
      </c>
      <c r="F158" s="124" t="s">
        <v>216</v>
      </c>
      <c r="J158" s="125">
        <f>SUM(J159:J160)</f>
        <v>0</v>
      </c>
      <c r="L158" s="115"/>
      <c r="M158" s="119"/>
      <c r="P158" s="120">
        <f>SUM(P159:P160)</f>
        <v>0.395623</v>
      </c>
      <c r="R158" s="120">
        <f>SUM(R159:R160)</f>
        <v>5.5099999999999995E-4</v>
      </c>
      <c r="T158" s="121">
        <f>SUM(T159:T160)</f>
        <v>0</v>
      </c>
      <c r="AR158" s="116" t="s">
        <v>129</v>
      </c>
      <c r="AT158" s="122" t="s">
        <v>71</v>
      </c>
      <c r="AU158" s="122" t="s">
        <v>77</v>
      </c>
      <c r="AY158" s="116" t="s">
        <v>120</v>
      </c>
      <c r="BK158" s="123">
        <f>SUM(BK159:BK160)</f>
        <v>0</v>
      </c>
    </row>
    <row r="159" spans="2:65" s="1" customFormat="1" ht="21.75" customHeight="1">
      <c r="B159" s="126"/>
      <c r="C159" s="127" t="s">
        <v>217</v>
      </c>
      <c r="D159" s="127" t="s">
        <v>124</v>
      </c>
      <c r="E159" s="128" t="s">
        <v>218</v>
      </c>
      <c r="F159" s="129" t="s">
        <v>219</v>
      </c>
      <c r="G159" s="130" t="s">
        <v>144</v>
      </c>
      <c r="H159" s="131">
        <v>1.9</v>
      </c>
      <c r="I159" s="160"/>
      <c r="J159" s="132">
        <f>ROUND(I159*H159,2)</f>
        <v>0</v>
      </c>
      <c r="K159" s="133"/>
      <c r="L159" s="25"/>
      <c r="M159" s="134" t="s">
        <v>1</v>
      </c>
      <c r="N159" s="135" t="s">
        <v>38</v>
      </c>
      <c r="O159" s="136">
        <v>0.20755999999999999</v>
      </c>
      <c r="P159" s="136">
        <f>O159*H159</f>
        <v>0.39436399999999999</v>
      </c>
      <c r="Q159" s="136">
        <v>2.9E-4</v>
      </c>
      <c r="R159" s="136">
        <f>Q159*H159</f>
        <v>5.5099999999999995E-4</v>
      </c>
      <c r="S159" s="136">
        <v>0</v>
      </c>
      <c r="T159" s="137">
        <f>S159*H159</f>
        <v>0</v>
      </c>
      <c r="AR159" s="138" t="s">
        <v>152</v>
      </c>
      <c r="AT159" s="138" t="s">
        <v>124</v>
      </c>
      <c r="AU159" s="138" t="s">
        <v>129</v>
      </c>
      <c r="AY159" s="13" t="s">
        <v>120</v>
      </c>
      <c r="BE159" s="139">
        <f>IF(N159="základná",J159,0)</f>
        <v>0</v>
      </c>
      <c r="BF159" s="139">
        <f>IF(N159="znížená",J159,0)</f>
        <v>0</v>
      </c>
      <c r="BG159" s="139">
        <f>IF(N159="zákl. prenesená",J159,0)</f>
        <v>0</v>
      </c>
      <c r="BH159" s="139">
        <f>IF(N159="zníž. prenesená",J159,0)</f>
        <v>0</v>
      </c>
      <c r="BI159" s="139">
        <f>IF(N159="nulová",J159,0)</f>
        <v>0</v>
      </c>
      <c r="BJ159" s="13" t="s">
        <v>129</v>
      </c>
      <c r="BK159" s="139">
        <f>ROUND(I159*H159,2)</f>
        <v>0</v>
      </c>
      <c r="BL159" s="13" t="s">
        <v>152</v>
      </c>
      <c r="BM159" s="138" t="s">
        <v>220</v>
      </c>
    </row>
    <row r="160" spans="2:65" s="1" customFormat="1" ht="24.2" customHeight="1">
      <c r="B160" s="126"/>
      <c r="C160" s="127" t="s">
        <v>221</v>
      </c>
      <c r="D160" s="127" t="s">
        <v>124</v>
      </c>
      <c r="E160" s="128" t="s">
        <v>222</v>
      </c>
      <c r="F160" s="129" t="s">
        <v>223</v>
      </c>
      <c r="G160" s="130" t="s">
        <v>201</v>
      </c>
      <c r="H160" s="131">
        <v>1E-3</v>
      </c>
      <c r="I160" s="160"/>
      <c r="J160" s="132">
        <f>ROUND(I160*H160,2)</f>
        <v>0</v>
      </c>
      <c r="K160" s="133"/>
      <c r="L160" s="25"/>
      <c r="M160" s="134" t="s">
        <v>1</v>
      </c>
      <c r="N160" s="135" t="s">
        <v>38</v>
      </c>
      <c r="O160" s="136">
        <v>1.2589999999999999</v>
      </c>
      <c r="P160" s="136">
        <f>O160*H160</f>
        <v>1.2589999999999999E-3</v>
      </c>
      <c r="Q160" s="136">
        <v>0</v>
      </c>
      <c r="R160" s="136">
        <f>Q160*H160</f>
        <v>0</v>
      </c>
      <c r="S160" s="136">
        <v>0</v>
      </c>
      <c r="T160" s="137">
        <f>S160*H160</f>
        <v>0</v>
      </c>
      <c r="AR160" s="138" t="s">
        <v>152</v>
      </c>
      <c r="AT160" s="138" t="s">
        <v>124</v>
      </c>
      <c r="AU160" s="138" t="s">
        <v>129</v>
      </c>
      <c r="AY160" s="13" t="s">
        <v>120</v>
      </c>
      <c r="BE160" s="139">
        <f>IF(N160="základná",J160,0)</f>
        <v>0</v>
      </c>
      <c r="BF160" s="139">
        <f>IF(N160="znížená",J160,0)</f>
        <v>0</v>
      </c>
      <c r="BG160" s="139">
        <f>IF(N160="zákl. prenesená",J160,0)</f>
        <v>0</v>
      </c>
      <c r="BH160" s="139">
        <f>IF(N160="zníž. prenesená",J160,0)</f>
        <v>0</v>
      </c>
      <c r="BI160" s="139">
        <f>IF(N160="nulová",J160,0)</f>
        <v>0</v>
      </c>
      <c r="BJ160" s="13" t="s">
        <v>129</v>
      </c>
      <c r="BK160" s="139">
        <f>ROUND(I160*H160,2)</f>
        <v>0</v>
      </c>
      <c r="BL160" s="13" t="s">
        <v>152</v>
      </c>
      <c r="BM160" s="138" t="s">
        <v>224</v>
      </c>
    </row>
    <row r="161" spans="2:65" s="11" customFormat="1" ht="22.7" customHeight="1">
      <c r="B161" s="115"/>
      <c r="D161" s="116" t="s">
        <v>71</v>
      </c>
      <c r="E161" s="124" t="s">
        <v>225</v>
      </c>
      <c r="F161" s="124" t="s">
        <v>226</v>
      </c>
      <c r="J161" s="125">
        <f>SUM(J162:J163)</f>
        <v>0</v>
      </c>
      <c r="L161" s="115"/>
      <c r="M161" s="119"/>
      <c r="P161" s="120">
        <f>SUM(P162:P163)</f>
        <v>1.1905770000000002</v>
      </c>
      <c r="R161" s="120">
        <f>SUM(R162:R163)</f>
        <v>2.5499999999999997E-3</v>
      </c>
      <c r="T161" s="121">
        <f>SUM(T162:T163)</f>
        <v>0</v>
      </c>
      <c r="AR161" s="116" t="s">
        <v>129</v>
      </c>
      <c r="AT161" s="122" t="s">
        <v>71</v>
      </c>
      <c r="AU161" s="122" t="s">
        <v>77</v>
      </c>
      <c r="AY161" s="116" t="s">
        <v>120</v>
      </c>
      <c r="BK161" s="123">
        <f>SUM(BK162:BK163)</f>
        <v>0</v>
      </c>
    </row>
    <row r="162" spans="2:65" s="1" customFormat="1" ht="24.2" customHeight="1">
      <c r="B162" s="126"/>
      <c r="C162" s="127" t="s">
        <v>227</v>
      </c>
      <c r="D162" s="127" t="s">
        <v>124</v>
      </c>
      <c r="E162" s="128" t="s">
        <v>228</v>
      </c>
      <c r="F162" s="129" t="s">
        <v>229</v>
      </c>
      <c r="G162" s="130" t="s">
        <v>144</v>
      </c>
      <c r="H162" s="131">
        <v>3</v>
      </c>
      <c r="I162" s="160"/>
      <c r="J162" s="132">
        <f>ROUND(I162*H162,2)</f>
        <v>0</v>
      </c>
      <c r="K162" s="133"/>
      <c r="L162" s="25"/>
      <c r="M162" s="134" t="s">
        <v>1</v>
      </c>
      <c r="N162" s="135" t="s">
        <v>38</v>
      </c>
      <c r="O162" s="136">
        <v>0.39349000000000001</v>
      </c>
      <c r="P162" s="136">
        <f>O162*H162</f>
        <v>1.1804700000000001</v>
      </c>
      <c r="Q162" s="136">
        <v>8.4999999999999995E-4</v>
      </c>
      <c r="R162" s="136">
        <f>Q162*H162</f>
        <v>2.5499999999999997E-3</v>
      </c>
      <c r="S162" s="136">
        <v>0</v>
      </c>
      <c r="T162" s="137">
        <f>S162*H162</f>
        <v>0</v>
      </c>
      <c r="AR162" s="138" t="s">
        <v>152</v>
      </c>
      <c r="AT162" s="138" t="s">
        <v>124</v>
      </c>
      <c r="AU162" s="138" t="s">
        <v>129</v>
      </c>
      <c r="AY162" s="13" t="s">
        <v>120</v>
      </c>
      <c r="BE162" s="139">
        <f>IF(N162="základná",J162,0)</f>
        <v>0</v>
      </c>
      <c r="BF162" s="139">
        <f>IF(N162="znížená",J162,0)</f>
        <v>0</v>
      </c>
      <c r="BG162" s="139">
        <f>IF(N162="zákl. prenesená",J162,0)</f>
        <v>0</v>
      </c>
      <c r="BH162" s="139">
        <f>IF(N162="zníž. prenesená",J162,0)</f>
        <v>0</v>
      </c>
      <c r="BI162" s="139">
        <f>IF(N162="nulová",J162,0)</f>
        <v>0</v>
      </c>
      <c r="BJ162" s="13" t="s">
        <v>129</v>
      </c>
      <c r="BK162" s="139">
        <f>ROUND(I162*H162,2)</f>
        <v>0</v>
      </c>
      <c r="BL162" s="13" t="s">
        <v>152</v>
      </c>
      <c r="BM162" s="138" t="s">
        <v>230</v>
      </c>
    </row>
    <row r="163" spans="2:65" s="1" customFormat="1" ht="24.2" customHeight="1">
      <c r="B163" s="126"/>
      <c r="C163" s="127" t="s">
        <v>231</v>
      </c>
      <c r="D163" s="127" t="s">
        <v>124</v>
      </c>
      <c r="E163" s="128" t="s">
        <v>232</v>
      </c>
      <c r="F163" s="129" t="s">
        <v>233</v>
      </c>
      <c r="G163" s="130" t="s">
        <v>201</v>
      </c>
      <c r="H163" s="131">
        <v>3.0000000000000001E-3</v>
      </c>
      <c r="I163" s="160"/>
      <c r="J163" s="132">
        <f>ROUND(I163*H163,2)</f>
        <v>0</v>
      </c>
      <c r="K163" s="133"/>
      <c r="L163" s="25"/>
      <c r="M163" s="134" t="s">
        <v>1</v>
      </c>
      <c r="N163" s="135" t="s">
        <v>38</v>
      </c>
      <c r="O163" s="136">
        <v>3.3690000000000002</v>
      </c>
      <c r="P163" s="136">
        <f>O163*H163</f>
        <v>1.0107000000000001E-2</v>
      </c>
      <c r="Q163" s="136">
        <v>0</v>
      </c>
      <c r="R163" s="136">
        <f>Q163*H163</f>
        <v>0</v>
      </c>
      <c r="S163" s="136">
        <v>0</v>
      </c>
      <c r="T163" s="137">
        <f>S163*H163</f>
        <v>0</v>
      </c>
      <c r="AR163" s="138" t="s">
        <v>128</v>
      </c>
      <c r="AT163" s="138" t="s">
        <v>124</v>
      </c>
      <c r="AU163" s="138" t="s">
        <v>129</v>
      </c>
      <c r="AY163" s="13" t="s">
        <v>120</v>
      </c>
      <c r="BE163" s="139">
        <f>IF(N163="základná",J163,0)</f>
        <v>0</v>
      </c>
      <c r="BF163" s="139">
        <f>IF(N163="znížená",J163,0)</f>
        <v>0</v>
      </c>
      <c r="BG163" s="139">
        <f>IF(N163="zákl. prenesená",J163,0)</f>
        <v>0</v>
      </c>
      <c r="BH163" s="139">
        <f>IF(N163="zníž. prenesená",J163,0)</f>
        <v>0</v>
      </c>
      <c r="BI163" s="139">
        <f>IF(N163="nulová",J163,0)</f>
        <v>0</v>
      </c>
      <c r="BJ163" s="13" t="s">
        <v>129</v>
      </c>
      <c r="BK163" s="139">
        <f>ROUND(I163*H163,2)</f>
        <v>0</v>
      </c>
      <c r="BL163" s="13" t="s">
        <v>128</v>
      </c>
      <c r="BM163" s="138" t="s">
        <v>234</v>
      </c>
    </row>
    <row r="164" spans="2:65" s="11" customFormat="1" ht="22.7" customHeight="1">
      <c r="B164" s="115"/>
      <c r="D164" s="116" t="s">
        <v>71</v>
      </c>
      <c r="E164" s="124" t="s">
        <v>235</v>
      </c>
      <c r="F164" s="124" t="s">
        <v>236</v>
      </c>
      <c r="J164" s="125">
        <f>SUM(J165:J168)</f>
        <v>0</v>
      </c>
      <c r="L164" s="115"/>
      <c r="M164" s="119"/>
      <c r="P164" s="120">
        <f>SUM(P165:P168)</f>
        <v>0.48783599999999999</v>
      </c>
      <c r="R164" s="120">
        <f>SUM(R165:R168)</f>
        <v>7.3000000000000007E-4</v>
      </c>
      <c r="T164" s="121">
        <f>SUM(T165:T168)</f>
        <v>0</v>
      </c>
      <c r="AR164" s="116" t="s">
        <v>129</v>
      </c>
      <c r="AT164" s="122" t="s">
        <v>71</v>
      </c>
      <c r="AU164" s="122" t="s">
        <v>77</v>
      </c>
      <c r="AY164" s="116" t="s">
        <v>120</v>
      </c>
      <c r="BK164" s="123">
        <f>SUM(BK165:BK168)</f>
        <v>0</v>
      </c>
    </row>
    <row r="165" spans="2:65" s="1" customFormat="1" ht="24.2" customHeight="1">
      <c r="B165" s="126"/>
      <c r="C165" s="127" t="s">
        <v>237</v>
      </c>
      <c r="D165" s="127" t="s">
        <v>124</v>
      </c>
      <c r="E165" s="128" t="s">
        <v>238</v>
      </c>
      <c r="F165" s="129" t="s">
        <v>239</v>
      </c>
      <c r="G165" s="130" t="s">
        <v>170</v>
      </c>
      <c r="H165" s="131">
        <v>1</v>
      </c>
      <c r="I165" s="160"/>
      <c r="J165" s="132">
        <f>ROUND(I165*H165,2)</f>
        <v>0</v>
      </c>
      <c r="K165" s="133"/>
      <c r="L165" s="25"/>
      <c r="M165" s="134" t="s">
        <v>1</v>
      </c>
      <c r="N165" s="135" t="s">
        <v>38</v>
      </c>
      <c r="O165" s="136">
        <v>0.12501000000000001</v>
      </c>
      <c r="P165" s="136">
        <f>O165*H165</f>
        <v>0.12501000000000001</v>
      </c>
      <c r="Q165" s="136">
        <v>1.0000000000000001E-5</v>
      </c>
      <c r="R165" s="136">
        <f>Q165*H165</f>
        <v>1.0000000000000001E-5</v>
      </c>
      <c r="S165" s="136">
        <v>0</v>
      </c>
      <c r="T165" s="137">
        <f>S165*H165</f>
        <v>0</v>
      </c>
      <c r="AR165" s="138" t="s">
        <v>152</v>
      </c>
      <c r="AT165" s="138" t="s">
        <v>124</v>
      </c>
      <c r="AU165" s="138" t="s">
        <v>129</v>
      </c>
      <c r="AY165" s="13" t="s">
        <v>120</v>
      </c>
      <c r="BE165" s="139">
        <f>IF(N165="základná",J165,0)</f>
        <v>0</v>
      </c>
      <c r="BF165" s="139">
        <f>IF(N165="znížená",J165,0)</f>
        <v>0</v>
      </c>
      <c r="BG165" s="139">
        <f>IF(N165="zákl. prenesená",J165,0)</f>
        <v>0</v>
      </c>
      <c r="BH165" s="139">
        <f>IF(N165="zníž. prenesená",J165,0)</f>
        <v>0</v>
      </c>
      <c r="BI165" s="139">
        <f>IF(N165="nulová",J165,0)</f>
        <v>0</v>
      </c>
      <c r="BJ165" s="13" t="s">
        <v>129</v>
      </c>
      <c r="BK165" s="139">
        <f>ROUND(I165*H165,2)</f>
        <v>0</v>
      </c>
      <c r="BL165" s="13" t="s">
        <v>152</v>
      </c>
      <c r="BM165" s="138" t="s">
        <v>240</v>
      </c>
    </row>
    <row r="166" spans="2:65" s="1" customFormat="1" ht="16.5" customHeight="1">
      <c r="B166" s="126"/>
      <c r="C166" s="140" t="s">
        <v>241</v>
      </c>
      <c r="D166" s="140" t="s">
        <v>242</v>
      </c>
      <c r="E166" s="141" t="s">
        <v>243</v>
      </c>
      <c r="F166" s="142" t="s">
        <v>244</v>
      </c>
      <c r="G166" s="143" t="s">
        <v>170</v>
      </c>
      <c r="H166" s="144">
        <v>1</v>
      </c>
      <c r="I166" s="161"/>
      <c r="J166" s="145">
        <f>ROUND(I166*H166,2)</f>
        <v>0</v>
      </c>
      <c r="K166" s="146"/>
      <c r="L166" s="147"/>
      <c r="M166" s="148" t="s">
        <v>1</v>
      </c>
      <c r="N166" s="149" t="s">
        <v>38</v>
      </c>
      <c r="O166" s="136">
        <v>0</v>
      </c>
      <c r="P166" s="136">
        <f>O166*H166</f>
        <v>0</v>
      </c>
      <c r="Q166" s="136">
        <v>5.0000000000000002E-5</v>
      </c>
      <c r="R166" s="136">
        <f>Q166*H166</f>
        <v>5.0000000000000002E-5</v>
      </c>
      <c r="S166" s="136">
        <v>0</v>
      </c>
      <c r="T166" s="137">
        <f>S166*H166</f>
        <v>0</v>
      </c>
      <c r="AR166" s="138" t="s">
        <v>245</v>
      </c>
      <c r="AT166" s="138" t="s">
        <v>242</v>
      </c>
      <c r="AU166" s="138" t="s">
        <v>129</v>
      </c>
      <c r="AY166" s="13" t="s">
        <v>120</v>
      </c>
      <c r="BE166" s="139">
        <f>IF(N166="základná",J166,0)</f>
        <v>0</v>
      </c>
      <c r="BF166" s="139">
        <f>IF(N166="znížená",J166,0)</f>
        <v>0</v>
      </c>
      <c r="BG166" s="139">
        <f>IF(N166="zákl. prenesená",J166,0)</f>
        <v>0</v>
      </c>
      <c r="BH166" s="139">
        <f>IF(N166="zníž. prenesená",J166,0)</f>
        <v>0</v>
      </c>
      <c r="BI166" s="139">
        <f>IF(N166="nulová",J166,0)</f>
        <v>0</v>
      </c>
      <c r="BJ166" s="13" t="s">
        <v>129</v>
      </c>
      <c r="BK166" s="139">
        <f>ROUND(I166*H166,2)</f>
        <v>0</v>
      </c>
      <c r="BL166" s="13" t="s">
        <v>152</v>
      </c>
      <c r="BM166" s="138" t="s">
        <v>246</v>
      </c>
    </row>
    <row r="167" spans="2:65" s="1" customFormat="1" ht="24.2" customHeight="1">
      <c r="B167" s="126"/>
      <c r="C167" s="127" t="s">
        <v>247</v>
      </c>
      <c r="D167" s="127" t="s">
        <v>124</v>
      </c>
      <c r="E167" s="128" t="s">
        <v>248</v>
      </c>
      <c r="F167" s="129" t="s">
        <v>249</v>
      </c>
      <c r="G167" s="130" t="s">
        <v>170</v>
      </c>
      <c r="H167" s="131">
        <v>1</v>
      </c>
      <c r="I167" s="160"/>
      <c r="J167" s="132">
        <f>ROUND(I167*H167,2)</f>
        <v>0</v>
      </c>
      <c r="K167" s="133"/>
      <c r="L167" s="25"/>
      <c r="M167" s="134" t="s">
        <v>1</v>
      </c>
      <c r="N167" s="135" t="s">
        <v>38</v>
      </c>
      <c r="O167" s="136">
        <v>0.36038999999999999</v>
      </c>
      <c r="P167" s="136">
        <f>O167*H167</f>
        <v>0.36038999999999999</v>
      </c>
      <c r="Q167" s="136">
        <v>6.7000000000000002E-4</v>
      </c>
      <c r="R167" s="136">
        <f>Q167*H167</f>
        <v>6.7000000000000002E-4</v>
      </c>
      <c r="S167" s="136">
        <v>0</v>
      </c>
      <c r="T167" s="137">
        <f>S167*H167</f>
        <v>0</v>
      </c>
      <c r="AR167" s="138" t="s">
        <v>152</v>
      </c>
      <c r="AT167" s="138" t="s">
        <v>124</v>
      </c>
      <c r="AU167" s="138" t="s">
        <v>129</v>
      </c>
      <c r="AY167" s="13" t="s">
        <v>120</v>
      </c>
      <c r="BE167" s="139">
        <f>IF(N167="základná",J167,0)</f>
        <v>0</v>
      </c>
      <c r="BF167" s="139">
        <f>IF(N167="znížená",J167,0)</f>
        <v>0</v>
      </c>
      <c r="BG167" s="139">
        <f>IF(N167="zákl. prenesená",J167,0)</f>
        <v>0</v>
      </c>
      <c r="BH167" s="139">
        <f>IF(N167="zníž. prenesená",J167,0)</f>
        <v>0</v>
      </c>
      <c r="BI167" s="139">
        <f>IF(N167="nulová",J167,0)</f>
        <v>0</v>
      </c>
      <c r="BJ167" s="13" t="s">
        <v>129</v>
      </c>
      <c r="BK167" s="139">
        <f>ROUND(I167*H167,2)</f>
        <v>0</v>
      </c>
      <c r="BL167" s="13" t="s">
        <v>152</v>
      </c>
      <c r="BM167" s="138" t="s">
        <v>250</v>
      </c>
    </row>
    <row r="168" spans="2:65" s="1" customFormat="1" ht="21.75" customHeight="1">
      <c r="B168" s="126"/>
      <c r="C168" s="127" t="s">
        <v>251</v>
      </c>
      <c r="D168" s="127" t="s">
        <v>124</v>
      </c>
      <c r="E168" s="128" t="s">
        <v>252</v>
      </c>
      <c r="F168" s="129" t="s">
        <v>253</v>
      </c>
      <c r="G168" s="130" t="s">
        <v>201</v>
      </c>
      <c r="H168" s="131">
        <v>1E-3</v>
      </c>
      <c r="I168" s="160"/>
      <c r="J168" s="132">
        <f>ROUND(I168*H168,2)</f>
        <v>0</v>
      </c>
      <c r="K168" s="133"/>
      <c r="L168" s="25"/>
      <c r="M168" s="134" t="s">
        <v>1</v>
      </c>
      <c r="N168" s="135" t="s">
        <v>38</v>
      </c>
      <c r="O168" s="136">
        <v>2.4359999999999999</v>
      </c>
      <c r="P168" s="136">
        <f>O168*H168</f>
        <v>2.4359999999999998E-3</v>
      </c>
      <c r="Q168" s="136">
        <v>0</v>
      </c>
      <c r="R168" s="136">
        <f>Q168*H168</f>
        <v>0</v>
      </c>
      <c r="S168" s="136">
        <v>0</v>
      </c>
      <c r="T168" s="137">
        <f>S168*H168</f>
        <v>0</v>
      </c>
      <c r="AR168" s="138" t="s">
        <v>152</v>
      </c>
      <c r="AT168" s="138" t="s">
        <v>124</v>
      </c>
      <c r="AU168" s="138" t="s">
        <v>129</v>
      </c>
      <c r="AY168" s="13" t="s">
        <v>120</v>
      </c>
      <c r="BE168" s="139">
        <f>IF(N168="základná",J168,0)</f>
        <v>0</v>
      </c>
      <c r="BF168" s="139">
        <f>IF(N168="znížená",J168,0)</f>
        <v>0</v>
      </c>
      <c r="BG168" s="139">
        <f>IF(N168="zákl. prenesená",J168,0)</f>
        <v>0</v>
      </c>
      <c r="BH168" s="139">
        <f>IF(N168="zníž. prenesená",J168,0)</f>
        <v>0</v>
      </c>
      <c r="BI168" s="139">
        <f>IF(N168="nulová",J168,0)</f>
        <v>0</v>
      </c>
      <c r="BJ168" s="13" t="s">
        <v>129</v>
      </c>
      <c r="BK168" s="139">
        <f>ROUND(I168*H168,2)</f>
        <v>0</v>
      </c>
      <c r="BL168" s="13" t="s">
        <v>152</v>
      </c>
      <c r="BM168" s="138" t="s">
        <v>254</v>
      </c>
    </row>
    <row r="169" spans="2:65" s="11" customFormat="1" ht="22.7" customHeight="1">
      <c r="B169" s="115"/>
      <c r="D169" s="116" t="s">
        <v>71</v>
      </c>
      <c r="E169" s="124" t="s">
        <v>255</v>
      </c>
      <c r="F169" s="124" t="s">
        <v>256</v>
      </c>
      <c r="J169" s="125">
        <f>SUM(J170:J172)</f>
        <v>0</v>
      </c>
      <c r="L169" s="115"/>
      <c r="M169" s="119"/>
      <c r="P169" s="120">
        <f>SUM(P170:P172)</f>
        <v>0.58252499999999996</v>
      </c>
      <c r="R169" s="120">
        <f>SUM(R170:R172)</f>
        <v>1.6789999999999999E-2</v>
      </c>
      <c r="T169" s="121">
        <f>SUM(T170:T172)</f>
        <v>0</v>
      </c>
      <c r="AR169" s="116" t="s">
        <v>129</v>
      </c>
      <c r="AT169" s="122" t="s">
        <v>71</v>
      </c>
      <c r="AU169" s="122" t="s">
        <v>77</v>
      </c>
      <c r="AY169" s="116" t="s">
        <v>120</v>
      </c>
      <c r="BK169" s="123">
        <f>SUM(BK170:BK172)</f>
        <v>0</v>
      </c>
    </row>
    <row r="170" spans="2:65" s="1" customFormat="1" ht="24.2" customHeight="1">
      <c r="B170" s="126"/>
      <c r="C170" s="127" t="s">
        <v>257</v>
      </c>
      <c r="D170" s="127" t="s">
        <v>124</v>
      </c>
      <c r="E170" s="128" t="s">
        <v>258</v>
      </c>
      <c r="F170" s="129" t="s">
        <v>259</v>
      </c>
      <c r="G170" s="130" t="s">
        <v>170</v>
      </c>
      <c r="H170" s="131">
        <v>1</v>
      </c>
      <c r="I170" s="160"/>
      <c r="J170" s="132">
        <f>ROUND(I170*H170,2)</f>
        <v>0</v>
      </c>
      <c r="K170" s="133"/>
      <c r="L170" s="25"/>
      <c r="M170" s="134" t="s">
        <v>1</v>
      </c>
      <c r="N170" s="135" t="s">
        <v>38</v>
      </c>
      <c r="O170" s="136">
        <v>0.53307199999999999</v>
      </c>
      <c r="P170" s="136">
        <f>O170*H170</f>
        <v>0.53307199999999999</v>
      </c>
      <c r="Q170" s="136">
        <v>2.0000000000000002E-5</v>
      </c>
      <c r="R170" s="136">
        <f>Q170*H170</f>
        <v>2.0000000000000002E-5</v>
      </c>
      <c r="S170" s="136">
        <v>0</v>
      </c>
      <c r="T170" s="137">
        <f>S170*H170</f>
        <v>0</v>
      </c>
      <c r="AR170" s="138" t="s">
        <v>152</v>
      </c>
      <c r="AT170" s="138" t="s">
        <v>124</v>
      </c>
      <c r="AU170" s="138" t="s">
        <v>129</v>
      </c>
      <c r="AY170" s="13" t="s">
        <v>120</v>
      </c>
      <c r="BE170" s="139">
        <f>IF(N170="základná",J170,0)</f>
        <v>0</v>
      </c>
      <c r="BF170" s="139">
        <f>IF(N170="znížená",J170,0)</f>
        <v>0</v>
      </c>
      <c r="BG170" s="139">
        <f>IF(N170="zákl. prenesená",J170,0)</f>
        <v>0</v>
      </c>
      <c r="BH170" s="139">
        <f>IF(N170="zníž. prenesená",J170,0)</f>
        <v>0</v>
      </c>
      <c r="BI170" s="139">
        <f>IF(N170="nulová",J170,0)</f>
        <v>0</v>
      </c>
      <c r="BJ170" s="13" t="s">
        <v>129</v>
      </c>
      <c r="BK170" s="139">
        <f>ROUND(I170*H170,2)</f>
        <v>0</v>
      </c>
      <c r="BL170" s="13" t="s">
        <v>152</v>
      </c>
      <c r="BM170" s="138" t="s">
        <v>260</v>
      </c>
    </row>
    <row r="171" spans="2:65" s="1" customFormat="1" ht="37.700000000000003" customHeight="1">
      <c r="B171" s="126"/>
      <c r="C171" s="140" t="s">
        <v>261</v>
      </c>
      <c r="D171" s="140" t="s">
        <v>242</v>
      </c>
      <c r="E171" s="141" t="s">
        <v>262</v>
      </c>
      <c r="F171" s="142" t="s">
        <v>263</v>
      </c>
      <c r="G171" s="143" t="s">
        <v>170</v>
      </c>
      <c r="H171" s="144">
        <v>1</v>
      </c>
      <c r="I171" s="161"/>
      <c r="J171" s="145">
        <f>ROUND(I171*H171,2)</f>
        <v>0</v>
      </c>
      <c r="K171" s="146"/>
      <c r="L171" s="147"/>
      <c r="M171" s="148" t="s">
        <v>1</v>
      </c>
      <c r="N171" s="149" t="s">
        <v>38</v>
      </c>
      <c r="O171" s="136">
        <v>0</v>
      </c>
      <c r="P171" s="136">
        <f>O171*H171</f>
        <v>0</v>
      </c>
      <c r="Q171" s="136">
        <v>1.677E-2</v>
      </c>
      <c r="R171" s="136">
        <f>Q171*H171</f>
        <v>1.677E-2</v>
      </c>
      <c r="S171" s="136">
        <v>0</v>
      </c>
      <c r="T171" s="137">
        <f>S171*H171</f>
        <v>0</v>
      </c>
      <c r="AR171" s="138" t="s">
        <v>245</v>
      </c>
      <c r="AT171" s="138" t="s">
        <v>242</v>
      </c>
      <c r="AU171" s="138" t="s">
        <v>129</v>
      </c>
      <c r="AY171" s="13" t="s">
        <v>120</v>
      </c>
      <c r="BE171" s="139">
        <f>IF(N171="základná",J171,0)</f>
        <v>0</v>
      </c>
      <c r="BF171" s="139">
        <f>IF(N171="znížená",J171,0)</f>
        <v>0</v>
      </c>
      <c r="BG171" s="139">
        <f>IF(N171="zákl. prenesená",J171,0)</f>
        <v>0</v>
      </c>
      <c r="BH171" s="139">
        <f>IF(N171="zníž. prenesená",J171,0)</f>
        <v>0</v>
      </c>
      <c r="BI171" s="139">
        <f>IF(N171="nulová",J171,0)</f>
        <v>0</v>
      </c>
      <c r="BJ171" s="13" t="s">
        <v>129</v>
      </c>
      <c r="BK171" s="139">
        <f>ROUND(I171*H171,2)</f>
        <v>0</v>
      </c>
      <c r="BL171" s="13" t="s">
        <v>152</v>
      </c>
      <c r="BM171" s="138" t="s">
        <v>264</v>
      </c>
    </row>
    <row r="172" spans="2:65" s="1" customFormat="1" ht="24.2" customHeight="1">
      <c r="B172" s="126"/>
      <c r="C172" s="127" t="s">
        <v>265</v>
      </c>
      <c r="D172" s="127" t="s">
        <v>124</v>
      </c>
      <c r="E172" s="128" t="s">
        <v>266</v>
      </c>
      <c r="F172" s="129" t="s">
        <v>267</v>
      </c>
      <c r="G172" s="130" t="s">
        <v>201</v>
      </c>
      <c r="H172" s="131">
        <v>1.7000000000000001E-2</v>
      </c>
      <c r="I172" s="160"/>
      <c r="J172" s="132">
        <f>ROUND(I172*H172,2)</f>
        <v>0</v>
      </c>
      <c r="K172" s="133"/>
      <c r="L172" s="25"/>
      <c r="M172" s="134" t="s">
        <v>1</v>
      </c>
      <c r="N172" s="135" t="s">
        <v>38</v>
      </c>
      <c r="O172" s="136">
        <v>2.9089999999999998</v>
      </c>
      <c r="P172" s="136">
        <f>O172*H172</f>
        <v>4.9452999999999997E-2</v>
      </c>
      <c r="Q172" s="136">
        <v>0</v>
      </c>
      <c r="R172" s="136">
        <f>Q172*H172</f>
        <v>0</v>
      </c>
      <c r="S172" s="136">
        <v>0</v>
      </c>
      <c r="T172" s="137">
        <f>S172*H172</f>
        <v>0</v>
      </c>
      <c r="AR172" s="138" t="s">
        <v>152</v>
      </c>
      <c r="AT172" s="138" t="s">
        <v>124</v>
      </c>
      <c r="AU172" s="138" t="s">
        <v>129</v>
      </c>
      <c r="AY172" s="13" t="s">
        <v>120</v>
      </c>
      <c r="BE172" s="139">
        <f>IF(N172="základná",J172,0)</f>
        <v>0</v>
      </c>
      <c r="BF172" s="139">
        <f>IF(N172="znížená",J172,0)</f>
        <v>0</v>
      </c>
      <c r="BG172" s="139">
        <f>IF(N172="zákl. prenesená",J172,0)</f>
        <v>0</v>
      </c>
      <c r="BH172" s="139">
        <f>IF(N172="zníž. prenesená",J172,0)</f>
        <v>0</v>
      </c>
      <c r="BI172" s="139">
        <f>IF(N172="nulová",J172,0)</f>
        <v>0</v>
      </c>
      <c r="BJ172" s="13" t="s">
        <v>129</v>
      </c>
      <c r="BK172" s="139">
        <f>ROUND(I172*H172,2)</f>
        <v>0</v>
      </c>
      <c r="BL172" s="13" t="s">
        <v>152</v>
      </c>
      <c r="BM172" s="138" t="s">
        <v>268</v>
      </c>
    </row>
    <row r="173" spans="2:65" s="11" customFormat="1" ht="22.7" customHeight="1">
      <c r="B173" s="115"/>
      <c r="D173" s="116" t="s">
        <v>71</v>
      </c>
      <c r="E173" s="124" t="s">
        <v>269</v>
      </c>
      <c r="F173" s="124" t="s">
        <v>270</v>
      </c>
      <c r="J173" s="125">
        <f>SUM(J174:J176)</f>
        <v>0</v>
      </c>
      <c r="L173" s="115"/>
      <c r="M173" s="119"/>
      <c r="P173" s="120">
        <f>SUM(P174:P176)</f>
        <v>24.374813999999997</v>
      </c>
      <c r="R173" s="120">
        <f>SUM(R174:R176)</f>
        <v>0.37370000000000003</v>
      </c>
      <c r="T173" s="121">
        <f>SUM(T174:T176)</f>
        <v>0</v>
      </c>
      <c r="AR173" s="116" t="s">
        <v>129</v>
      </c>
      <c r="AT173" s="122" t="s">
        <v>71</v>
      </c>
      <c r="AU173" s="122" t="s">
        <v>77</v>
      </c>
      <c r="AY173" s="116" t="s">
        <v>120</v>
      </c>
      <c r="BK173" s="123">
        <f>SUM(BK174:BK176)</f>
        <v>0</v>
      </c>
    </row>
    <row r="174" spans="2:65" s="1" customFormat="1" ht="37.700000000000003" customHeight="1">
      <c r="B174" s="126"/>
      <c r="C174" s="127" t="s">
        <v>271</v>
      </c>
      <c r="D174" s="127" t="s">
        <v>124</v>
      </c>
      <c r="E174" s="128" t="s">
        <v>272</v>
      </c>
      <c r="F174" s="129" t="s">
        <v>273</v>
      </c>
      <c r="G174" s="130" t="s">
        <v>127</v>
      </c>
      <c r="H174" s="131">
        <v>17.5</v>
      </c>
      <c r="I174" s="160"/>
      <c r="J174" s="132">
        <f>ROUND(I174*H174,2)</f>
        <v>0</v>
      </c>
      <c r="K174" s="133"/>
      <c r="L174" s="25"/>
      <c r="M174" s="134" t="s">
        <v>1</v>
      </c>
      <c r="N174" s="135" t="s">
        <v>38</v>
      </c>
      <c r="O174" s="136">
        <v>0.92188000000000003</v>
      </c>
      <c r="P174" s="136">
        <f>O174*H174</f>
        <v>16.132899999999999</v>
      </c>
      <c r="Q174" s="136">
        <v>1.3440000000000001E-2</v>
      </c>
      <c r="R174" s="136">
        <f>Q174*H174</f>
        <v>0.23520000000000002</v>
      </c>
      <c r="S174" s="136">
        <v>0</v>
      </c>
      <c r="T174" s="137">
        <f>S174*H174</f>
        <v>0</v>
      </c>
      <c r="AR174" s="138" t="s">
        <v>152</v>
      </c>
      <c r="AT174" s="138" t="s">
        <v>124</v>
      </c>
      <c r="AU174" s="138" t="s">
        <v>129</v>
      </c>
      <c r="AY174" s="13" t="s">
        <v>120</v>
      </c>
      <c r="BE174" s="139">
        <f>IF(N174="základná",J174,0)</f>
        <v>0</v>
      </c>
      <c r="BF174" s="139">
        <f>IF(N174="znížená",J174,0)</f>
        <v>0</v>
      </c>
      <c r="BG174" s="139">
        <f>IF(N174="zákl. prenesená",J174,0)</f>
        <v>0</v>
      </c>
      <c r="BH174" s="139">
        <f>IF(N174="zníž. prenesená",J174,0)</f>
        <v>0</v>
      </c>
      <c r="BI174" s="139">
        <f>IF(N174="nulová",J174,0)</f>
        <v>0</v>
      </c>
      <c r="BJ174" s="13" t="s">
        <v>129</v>
      </c>
      <c r="BK174" s="139">
        <f>ROUND(I174*H174,2)</f>
        <v>0</v>
      </c>
      <c r="BL174" s="13" t="s">
        <v>152</v>
      </c>
      <c r="BM174" s="138" t="s">
        <v>274</v>
      </c>
    </row>
    <row r="175" spans="2:65" s="1" customFormat="1" ht="24.2" customHeight="1">
      <c r="B175" s="126"/>
      <c r="C175" s="127" t="s">
        <v>275</v>
      </c>
      <c r="D175" s="127" t="s">
        <v>124</v>
      </c>
      <c r="E175" s="128" t="s">
        <v>276</v>
      </c>
      <c r="F175" s="129" t="s">
        <v>277</v>
      </c>
      <c r="G175" s="130" t="s">
        <v>127</v>
      </c>
      <c r="H175" s="131">
        <v>10</v>
      </c>
      <c r="I175" s="160"/>
      <c r="J175" s="132">
        <f>ROUND(I175*H175,2)</f>
        <v>0</v>
      </c>
      <c r="K175" s="133"/>
      <c r="L175" s="25"/>
      <c r="M175" s="134" t="s">
        <v>1</v>
      </c>
      <c r="N175" s="135" t="s">
        <v>38</v>
      </c>
      <c r="O175" s="136">
        <v>0.68540000000000001</v>
      </c>
      <c r="P175" s="136">
        <f>O175*H175</f>
        <v>6.8540000000000001</v>
      </c>
      <c r="Q175" s="136">
        <v>1.3849999999999999E-2</v>
      </c>
      <c r="R175" s="136">
        <f>Q175*H175</f>
        <v>0.13849999999999998</v>
      </c>
      <c r="S175" s="136">
        <v>0</v>
      </c>
      <c r="T175" s="137">
        <f>S175*H175</f>
        <v>0</v>
      </c>
      <c r="AR175" s="138" t="s">
        <v>152</v>
      </c>
      <c r="AT175" s="138" t="s">
        <v>124</v>
      </c>
      <c r="AU175" s="138" t="s">
        <v>129</v>
      </c>
      <c r="AY175" s="13" t="s">
        <v>120</v>
      </c>
      <c r="BE175" s="139">
        <f>IF(N175="základná",J175,0)</f>
        <v>0</v>
      </c>
      <c r="BF175" s="139">
        <f>IF(N175="znížená",J175,0)</f>
        <v>0</v>
      </c>
      <c r="BG175" s="139">
        <f>IF(N175="zákl. prenesená",J175,0)</f>
        <v>0</v>
      </c>
      <c r="BH175" s="139">
        <f>IF(N175="zníž. prenesená",J175,0)</f>
        <v>0</v>
      </c>
      <c r="BI175" s="139">
        <f>IF(N175="nulová",J175,0)</f>
        <v>0</v>
      </c>
      <c r="BJ175" s="13" t="s">
        <v>129</v>
      </c>
      <c r="BK175" s="139">
        <f>ROUND(I175*H175,2)</f>
        <v>0</v>
      </c>
      <c r="BL175" s="13" t="s">
        <v>152</v>
      </c>
      <c r="BM175" s="138" t="s">
        <v>278</v>
      </c>
    </row>
    <row r="176" spans="2:65" s="1" customFormat="1" ht="24.2" customHeight="1">
      <c r="B176" s="126"/>
      <c r="C176" s="127" t="s">
        <v>279</v>
      </c>
      <c r="D176" s="127" t="s">
        <v>124</v>
      </c>
      <c r="E176" s="128" t="s">
        <v>280</v>
      </c>
      <c r="F176" s="129" t="s">
        <v>281</v>
      </c>
      <c r="G176" s="130" t="s">
        <v>201</v>
      </c>
      <c r="H176" s="131">
        <v>0.374</v>
      </c>
      <c r="I176" s="160"/>
      <c r="J176" s="132">
        <f>ROUND(I176*H176,2)</f>
        <v>0</v>
      </c>
      <c r="K176" s="133"/>
      <c r="L176" s="25"/>
      <c r="M176" s="134" t="s">
        <v>1</v>
      </c>
      <c r="N176" s="135" t="s">
        <v>38</v>
      </c>
      <c r="O176" s="136">
        <v>3.7109999999999999</v>
      </c>
      <c r="P176" s="136">
        <f>O176*H176</f>
        <v>1.3879139999999999</v>
      </c>
      <c r="Q176" s="136">
        <v>0</v>
      </c>
      <c r="R176" s="136">
        <f>Q176*H176</f>
        <v>0</v>
      </c>
      <c r="S176" s="136">
        <v>0</v>
      </c>
      <c r="T176" s="137">
        <f>S176*H176</f>
        <v>0</v>
      </c>
      <c r="AR176" s="138" t="s">
        <v>152</v>
      </c>
      <c r="AT176" s="138" t="s">
        <v>124</v>
      </c>
      <c r="AU176" s="138" t="s">
        <v>129</v>
      </c>
      <c r="AY176" s="13" t="s">
        <v>120</v>
      </c>
      <c r="BE176" s="139">
        <f>IF(N176="základná",J176,0)</f>
        <v>0</v>
      </c>
      <c r="BF176" s="139">
        <f>IF(N176="znížená",J176,0)</f>
        <v>0</v>
      </c>
      <c r="BG176" s="139">
        <f>IF(N176="zákl. prenesená",J176,0)</f>
        <v>0</v>
      </c>
      <c r="BH176" s="139">
        <f>IF(N176="zníž. prenesená",J176,0)</f>
        <v>0</v>
      </c>
      <c r="BI176" s="139">
        <f>IF(N176="nulová",J176,0)</f>
        <v>0</v>
      </c>
      <c r="BJ176" s="13" t="s">
        <v>129</v>
      </c>
      <c r="BK176" s="139">
        <f>ROUND(I176*H176,2)</f>
        <v>0</v>
      </c>
      <c r="BL176" s="13" t="s">
        <v>152</v>
      </c>
      <c r="BM176" s="138" t="s">
        <v>282</v>
      </c>
    </row>
    <row r="177" spans="2:65" s="11" customFormat="1" ht="22.7" customHeight="1">
      <c r="B177" s="115"/>
      <c r="D177" s="116" t="s">
        <v>71</v>
      </c>
      <c r="E177" s="124" t="s">
        <v>283</v>
      </c>
      <c r="F177" s="124" t="s">
        <v>284</v>
      </c>
      <c r="J177" s="125">
        <f>SUM(J178:J190)</f>
        <v>0</v>
      </c>
      <c r="L177" s="115"/>
      <c r="M177" s="119"/>
      <c r="P177" s="120">
        <f>SUM(P178:P190)</f>
        <v>19.691043000000001</v>
      </c>
      <c r="R177" s="120">
        <f>SUM(R178:R190)</f>
        <v>0.68245</v>
      </c>
      <c r="T177" s="121">
        <f>SUM(T178:T190)</f>
        <v>1.0209250000000001</v>
      </c>
      <c r="AR177" s="116" t="s">
        <v>129</v>
      </c>
      <c r="AT177" s="122" t="s">
        <v>71</v>
      </c>
      <c r="AU177" s="122" t="s">
        <v>77</v>
      </c>
      <c r="AY177" s="116" t="s">
        <v>120</v>
      </c>
      <c r="BK177" s="123">
        <f>SUM(BK178:BK190)</f>
        <v>0</v>
      </c>
    </row>
    <row r="178" spans="2:65" s="1" customFormat="1" ht="21.75" customHeight="1">
      <c r="B178" s="126"/>
      <c r="C178" s="127" t="s">
        <v>150</v>
      </c>
      <c r="D178" s="127" t="s">
        <v>124</v>
      </c>
      <c r="E178" s="128" t="s">
        <v>285</v>
      </c>
      <c r="F178" s="129" t="s">
        <v>286</v>
      </c>
      <c r="G178" s="130" t="s">
        <v>144</v>
      </c>
      <c r="H178" s="131">
        <v>9.3000000000000007</v>
      </c>
      <c r="I178" s="160"/>
      <c r="J178" s="132">
        <f t="shared" ref="J178:J190" si="10">ROUND(I178*H178,2)</f>
        <v>0</v>
      </c>
      <c r="K178" s="133"/>
      <c r="L178" s="25"/>
      <c r="M178" s="134" t="s">
        <v>1</v>
      </c>
      <c r="N178" s="135" t="s">
        <v>38</v>
      </c>
      <c r="O178" s="136">
        <v>0.17</v>
      </c>
      <c r="P178" s="136">
        <f t="shared" ref="P178:P190" si="11">O178*H178</f>
        <v>1.5810000000000002</v>
      </c>
      <c r="Q178" s="136">
        <v>0</v>
      </c>
      <c r="R178" s="136">
        <f t="shared" ref="R178:R190" si="12">Q178*H178</f>
        <v>0</v>
      </c>
      <c r="S178" s="136">
        <v>1.9E-3</v>
      </c>
      <c r="T178" s="137">
        <f t="shared" ref="T178:T190" si="13">S178*H178</f>
        <v>1.7670000000000002E-2</v>
      </c>
      <c r="AR178" s="138" t="s">
        <v>152</v>
      </c>
      <c r="AT178" s="138" t="s">
        <v>124</v>
      </c>
      <c r="AU178" s="138" t="s">
        <v>129</v>
      </c>
      <c r="AY178" s="13" t="s">
        <v>120</v>
      </c>
      <c r="BE178" s="139">
        <f t="shared" ref="BE178:BE190" si="14">IF(N178="základná",J178,0)</f>
        <v>0</v>
      </c>
      <c r="BF178" s="139">
        <f t="shared" ref="BF178:BF190" si="15">IF(N178="znížená",J178,0)</f>
        <v>0</v>
      </c>
      <c r="BG178" s="139">
        <f t="shared" ref="BG178:BG190" si="16">IF(N178="zákl. prenesená",J178,0)</f>
        <v>0</v>
      </c>
      <c r="BH178" s="139">
        <f t="shared" ref="BH178:BH190" si="17">IF(N178="zníž. prenesená",J178,0)</f>
        <v>0</v>
      </c>
      <c r="BI178" s="139">
        <f t="shared" ref="BI178:BI190" si="18">IF(N178="nulová",J178,0)</f>
        <v>0</v>
      </c>
      <c r="BJ178" s="13" t="s">
        <v>129</v>
      </c>
      <c r="BK178" s="139">
        <f t="shared" ref="BK178:BK190" si="19">ROUND(I178*H178,2)</f>
        <v>0</v>
      </c>
      <c r="BL178" s="13" t="s">
        <v>152</v>
      </c>
      <c r="BM178" s="138" t="s">
        <v>287</v>
      </c>
    </row>
    <row r="179" spans="2:65" s="1" customFormat="1" ht="24.2" customHeight="1">
      <c r="B179" s="126"/>
      <c r="C179" s="127" t="s">
        <v>288</v>
      </c>
      <c r="D179" s="127" t="s">
        <v>124</v>
      </c>
      <c r="E179" s="128" t="s">
        <v>289</v>
      </c>
      <c r="F179" s="129" t="s">
        <v>290</v>
      </c>
      <c r="G179" s="130" t="s">
        <v>127</v>
      </c>
      <c r="H179" s="131">
        <v>40.700000000000003</v>
      </c>
      <c r="I179" s="160"/>
      <c r="J179" s="132">
        <f t="shared" si="10"/>
        <v>0</v>
      </c>
      <c r="K179" s="133"/>
      <c r="L179" s="25"/>
      <c r="M179" s="134" t="s">
        <v>1</v>
      </c>
      <c r="N179" s="135" t="s">
        <v>38</v>
      </c>
      <c r="O179" s="136">
        <v>0.218</v>
      </c>
      <c r="P179" s="136">
        <f t="shared" si="11"/>
        <v>8.8726000000000003</v>
      </c>
      <c r="Q179" s="136">
        <v>0</v>
      </c>
      <c r="R179" s="136">
        <f t="shared" si="12"/>
        <v>0</v>
      </c>
      <c r="S179" s="136">
        <v>2.4649999999999998E-2</v>
      </c>
      <c r="T179" s="137">
        <f t="shared" si="13"/>
        <v>1.003255</v>
      </c>
      <c r="AR179" s="138" t="s">
        <v>152</v>
      </c>
      <c r="AT179" s="138" t="s">
        <v>124</v>
      </c>
      <c r="AU179" s="138" t="s">
        <v>129</v>
      </c>
      <c r="AY179" s="13" t="s">
        <v>120</v>
      </c>
      <c r="BE179" s="139">
        <f t="shared" si="14"/>
        <v>0</v>
      </c>
      <c r="BF179" s="139">
        <f t="shared" si="15"/>
        <v>0</v>
      </c>
      <c r="BG179" s="139">
        <f t="shared" si="16"/>
        <v>0</v>
      </c>
      <c r="BH179" s="139">
        <f t="shared" si="17"/>
        <v>0</v>
      </c>
      <c r="BI179" s="139">
        <f t="shared" si="18"/>
        <v>0</v>
      </c>
      <c r="BJ179" s="13" t="s">
        <v>129</v>
      </c>
      <c r="BK179" s="139">
        <f t="shared" si="19"/>
        <v>0</v>
      </c>
      <c r="BL179" s="13" t="s">
        <v>152</v>
      </c>
      <c r="BM179" s="138" t="s">
        <v>291</v>
      </c>
    </row>
    <row r="180" spans="2:65" s="1" customFormat="1" ht="33" customHeight="1">
      <c r="B180" s="126"/>
      <c r="C180" s="127" t="s">
        <v>292</v>
      </c>
      <c r="D180" s="127" t="s">
        <v>124</v>
      </c>
      <c r="E180" s="128" t="s">
        <v>293</v>
      </c>
      <c r="F180" s="129" t="s">
        <v>294</v>
      </c>
      <c r="G180" s="130" t="s">
        <v>170</v>
      </c>
      <c r="H180" s="131">
        <v>1</v>
      </c>
      <c r="I180" s="160"/>
      <c r="J180" s="132">
        <f t="shared" si="10"/>
        <v>0</v>
      </c>
      <c r="K180" s="133"/>
      <c r="L180" s="25"/>
      <c r="M180" s="134" t="s">
        <v>1</v>
      </c>
      <c r="N180" s="135" t="s">
        <v>38</v>
      </c>
      <c r="O180" s="136">
        <v>0.09</v>
      </c>
      <c r="P180" s="136">
        <f t="shared" si="11"/>
        <v>0.09</v>
      </c>
      <c r="Q180" s="136">
        <v>0</v>
      </c>
      <c r="R180" s="136">
        <f t="shared" si="12"/>
        <v>0</v>
      </c>
      <c r="S180" s="136">
        <v>0</v>
      </c>
      <c r="T180" s="137">
        <f t="shared" si="13"/>
        <v>0</v>
      </c>
      <c r="AR180" s="138" t="s">
        <v>152</v>
      </c>
      <c r="AT180" s="138" t="s">
        <v>124</v>
      </c>
      <c r="AU180" s="138" t="s">
        <v>129</v>
      </c>
      <c r="AY180" s="13" t="s">
        <v>120</v>
      </c>
      <c r="BE180" s="139">
        <f t="shared" si="14"/>
        <v>0</v>
      </c>
      <c r="BF180" s="139">
        <f t="shared" si="15"/>
        <v>0</v>
      </c>
      <c r="BG180" s="139">
        <f t="shared" si="16"/>
        <v>0</v>
      </c>
      <c r="BH180" s="139">
        <f t="shared" si="17"/>
        <v>0</v>
      </c>
      <c r="BI180" s="139">
        <f t="shared" si="18"/>
        <v>0</v>
      </c>
      <c r="BJ180" s="13" t="s">
        <v>129</v>
      </c>
      <c r="BK180" s="139">
        <f t="shared" si="19"/>
        <v>0</v>
      </c>
      <c r="BL180" s="13" t="s">
        <v>152</v>
      </c>
      <c r="BM180" s="138" t="s">
        <v>295</v>
      </c>
    </row>
    <row r="181" spans="2:65" s="1" customFormat="1" ht="33" customHeight="1">
      <c r="B181" s="126"/>
      <c r="C181" s="127" t="s">
        <v>7</v>
      </c>
      <c r="D181" s="127" t="s">
        <v>124</v>
      </c>
      <c r="E181" s="128" t="s">
        <v>296</v>
      </c>
      <c r="F181" s="129" t="s">
        <v>297</v>
      </c>
      <c r="G181" s="130" t="s">
        <v>170</v>
      </c>
      <c r="H181" s="131">
        <v>1</v>
      </c>
      <c r="I181" s="160"/>
      <c r="J181" s="132">
        <f t="shared" si="10"/>
        <v>0</v>
      </c>
      <c r="K181" s="133"/>
      <c r="L181" s="25"/>
      <c r="M181" s="134" t="s">
        <v>1</v>
      </c>
      <c r="N181" s="135" t="s">
        <v>38</v>
      </c>
      <c r="O181" s="136">
        <v>1.2250099999999999</v>
      </c>
      <c r="P181" s="136">
        <f t="shared" si="11"/>
        <v>1.2250099999999999</v>
      </c>
      <c r="Q181" s="136">
        <v>0</v>
      </c>
      <c r="R181" s="136">
        <f t="shared" si="12"/>
        <v>0</v>
      </c>
      <c r="S181" s="136">
        <v>0</v>
      </c>
      <c r="T181" s="137">
        <f t="shared" si="13"/>
        <v>0</v>
      </c>
      <c r="AR181" s="138" t="s">
        <v>152</v>
      </c>
      <c r="AT181" s="138" t="s">
        <v>124</v>
      </c>
      <c r="AU181" s="138" t="s">
        <v>129</v>
      </c>
      <c r="AY181" s="13" t="s">
        <v>120</v>
      </c>
      <c r="BE181" s="139">
        <f t="shared" si="14"/>
        <v>0</v>
      </c>
      <c r="BF181" s="139">
        <f t="shared" si="15"/>
        <v>0</v>
      </c>
      <c r="BG181" s="139">
        <f t="shared" si="16"/>
        <v>0</v>
      </c>
      <c r="BH181" s="139">
        <f t="shared" si="17"/>
        <v>0</v>
      </c>
      <c r="BI181" s="139">
        <f t="shared" si="18"/>
        <v>0</v>
      </c>
      <c r="BJ181" s="13" t="s">
        <v>129</v>
      </c>
      <c r="BK181" s="139">
        <f t="shared" si="19"/>
        <v>0</v>
      </c>
      <c r="BL181" s="13" t="s">
        <v>152</v>
      </c>
      <c r="BM181" s="138" t="s">
        <v>298</v>
      </c>
    </row>
    <row r="182" spans="2:65" s="1" customFormat="1" ht="24.2" customHeight="1">
      <c r="B182" s="126"/>
      <c r="C182" s="140" t="s">
        <v>299</v>
      </c>
      <c r="D182" s="140" t="s">
        <v>242</v>
      </c>
      <c r="E182" s="141" t="s">
        <v>300</v>
      </c>
      <c r="F182" s="142" t="s">
        <v>301</v>
      </c>
      <c r="G182" s="143" t="s">
        <v>170</v>
      </c>
      <c r="H182" s="144">
        <v>1</v>
      </c>
      <c r="I182" s="161"/>
      <c r="J182" s="145">
        <f t="shared" si="10"/>
        <v>0</v>
      </c>
      <c r="K182" s="146"/>
      <c r="L182" s="147"/>
      <c r="M182" s="148" t="s">
        <v>1</v>
      </c>
      <c r="N182" s="149" t="s">
        <v>38</v>
      </c>
      <c r="O182" s="136">
        <v>0</v>
      </c>
      <c r="P182" s="136">
        <f t="shared" si="11"/>
        <v>0</v>
      </c>
      <c r="Q182" s="136">
        <v>1E-3</v>
      </c>
      <c r="R182" s="136">
        <f t="shared" si="12"/>
        <v>1E-3</v>
      </c>
      <c r="S182" s="136">
        <v>0</v>
      </c>
      <c r="T182" s="137">
        <f t="shared" si="13"/>
        <v>0</v>
      </c>
      <c r="AR182" s="138" t="s">
        <v>245</v>
      </c>
      <c r="AT182" s="138" t="s">
        <v>242</v>
      </c>
      <c r="AU182" s="138" t="s">
        <v>129</v>
      </c>
      <c r="AY182" s="13" t="s">
        <v>120</v>
      </c>
      <c r="BE182" s="139">
        <f t="shared" si="14"/>
        <v>0</v>
      </c>
      <c r="BF182" s="139">
        <f t="shared" si="15"/>
        <v>0</v>
      </c>
      <c r="BG182" s="139">
        <f t="shared" si="16"/>
        <v>0</v>
      </c>
      <c r="BH182" s="139">
        <f t="shared" si="17"/>
        <v>0</v>
      </c>
      <c r="BI182" s="139">
        <f t="shared" si="18"/>
        <v>0</v>
      </c>
      <c r="BJ182" s="13" t="s">
        <v>129</v>
      </c>
      <c r="BK182" s="139">
        <f t="shared" si="19"/>
        <v>0</v>
      </c>
      <c r="BL182" s="13" t="s">
        <v>152</v>
      </c>
      <c r="BM182" s="138" t="s">
        <v>302</v>
      </c>
    </row>
    <row r="183" spans="2:65" s="1" customFormat="1" ht="24.2" customHeight="1">
      <c r="B183" s="126"/>
      <c r="C183" s="140" t="s">
        <v>303</v>
      </c>
      <c r="D183" s="140" t="s">
        <v>242</v>
      </c>
      <c r="E183" s="141" t="s">
        <v>304</v>
      </c>
      <c r="F183" s="142" t="s">
        <v>305</v>
      </c>
      <c r="G183" s="143" t="s">
        <v>170</v>
      </c>
      <c r="H183" s="144">
        <v>1</v>
      </c>
      <c r="I183" s="161"/>
      <c r="J183" s="145">
        <f t="shared" si="10"/>
        <v>0</v>
      </c>
      <c r="K183" s="146"/>
      <c r="L183" s="147"/>
      <c r="M183" s="148" t="s">
        <v>1</v>
      </c>
      <c r="N183" s="149" t="s">
        <v>38</v>
      </c>
      <c r="O183" s="136">
        <v>0</v>
      </c>
      <c r="P183" s="136">
        <f t="shared" si="11"/>
        <v>0</v>
      </c>
      <c r="Q183" s="136">
        <v>2.5000000000000001E-2</v>
      </c>
      <c r="R183" s="136">
        <f t="shared" si="12"/>
        <v>2.5000000000000001E-2</v>
      </c>
      <c r="S183" s="136">
        <v>0</v>
      </c>
      <c r="T183" s="137">
        <f t="shared" si="13"/>
        <v>0</v>
      </c>
      <c r="AR183" s="138" t="s">
        <v>245</v>
      </c>
      <c r="AT183" s="138" t="s">
        <v>242</v>
      </c>
      <c r="AU183" s="138" t="s">
        <v>129</v>
      </c>
      <c r="AY183" s="13" t="s">
        <v>120</v>
      </c>
      <c r="BE183" s="139">
        <f t="shared" si="14"/>
        <v>0</v>
      </c>
      <c r="BF183" s="139">
        <f t="shared" si="15"/>
        <v>0</v>
      </c>
      <c r="BG183" s="139">
        <f t="shared" si="16"/>
        <v>0</v>
      </c>
      <c r="BH183" s="139">
        <f t="shared" si="17"/>
        <v>0</v>
      </c>
      <c r="BI183" s="139">
        <f t="shared" si="18"/>
        <v>0</v>
      </c>
      <c r="BJ183" s="13" t="s">
        <v>129</v>
      </c>
      <c r="BK183" s="139">
        <f t="shared" si="19"/>
        <v>0</v>
      </c>
      <c r="BL183" s="13" t="s">
        <v>152</v>
      </c>
      <c r="BM183" s="138" t="s">
        <v>306</v>
      </c>
    </row>
    <row r="184" spans="2:65" s="1" customFormat="1" ht="24.2" customHeight="1">
      <c r="B184" s="126"/>
      <c r="C184" s="127" t="s">
        <v>307</v>
      </c>
      <c r="D184" s="127" t="s">
        <v>124</v>
      </c>
      <c r="E184" s="128" t="s">
        <v>308</v>
      </c>
      <c r="F184" s="129" t="s">
        <v>309</v>
      </c>
      <c r="G184" s="130" t="s">
        <v>127</v>
      </c>
      <c r="H184" s="131">
        <v>3.5</v>
      </c>
      <c r="I184" s="160"/>
      <c r="J184" s="132">
        <f t="shared" si="10"/>
        <v>0</v>
      </c>
      <c r="K184" s="133"/>
      <c r="L184" s="25"/>
      <c r="M184" s="134" t="s">
        <v>1</v>
      </c>
      <c r="N184" s="135" t="s">
        <v>38</v>
      </c>
      <c r="O184" s="136">
        <v>0.85699999999999998</v>
      </c>
      <c r="P184" s="136">
        <f t="shared" si="11"/>
        <v>2.9994999999999998</v>
      </c>
      <c r="Q184" s="136">
        <v>0</v>
      </c>
      <c r="R184" s="136">
        <f t="shared" si="12"/>
        <v>0</v>
      </c>
      <c r="S184" s="136">
        <v>0</v>
      </c>
      <c r="T184" s="137">
        <f t="shared" si="13"/>
        <v>0</v>
      </c>
      <c r="AR184" s="138" t="s">
        <v>152</v>
      </c>
      <c r="AT184" s="138" t="s">
        <v>124</v>
      </c>
      <c r="AU184" s="138" t="s">
        <v>129</v>
      </c>
      <c r="AY184" s="13" t="s">
        <v>120</v>
      </c>
      <c r="BE184" s="139">
        <f t="shared" si="14"/>
        <v>0</v>
      </c>
      <c r="BF184" s="139">
        <f t="shared" si="15"/>
        <v>0</v>
      </c>
      <c r="BG184" s="139">
        <f t="shared" si="16"/>
        <v>0</v>
      </c>
      <c r="BH184" s="139">
        <f t="shared" si="17"/>
        <v>0</v>
      </c>
      <c r="BI184" s="139">
        <f t="shared" si="18"/>
        <v>0</v>
      </c>
      <c r="BJ184" s="13" t="s">
        <v>129</v>
      </c>
      <c r="BK184" s="139">
        <f t="shared" si="19"/>
        <v>0</v>
      </c>
      <c r="BL184" s="13" t="s">
        <v>152</v>
      </c>
      <c r="BM184" s="138" t="s">
        <v>310</v>
      </c>
    </row>
    <row r="185" spans="2:65" s="1" customFormat="1" ht="21.75" customHeight="1">
      <c r="B185" s="126"/>
      <c r="C185" s="127" t="s">
        <v>311</v>
      </c>
      <c r="D185" s="127" t="s">
        <v>124</v>
      </c>
      <c r="E185" s="128" t="s">
        <v>312</v>
      </c>
      <c r="F185" s="129" t="s">
        <v>313</v>
      </c>
      <c r="G185" s="130" t="s">
        <v>170</v>
      </c>
      <c r="H185" s="131">
        <v>1</v>
      </c>
      <c r="I185" s="160"/>
      <c r="J185" s="132">
        <f t="shared" si="10"/>
        <v>0</v>
      </c>
      <c r="K185" s="133"/>
      <c r="L185" s="25"/>
      <c r="M185" s="134" t="s">
        <v>1</v>
      </c>
      <c r="N185" s="135" t="s">
        <v>38</v>
      </c>
      <c r="O185" s="136">
        <v>3.0437599999999998</v>
      </c>
      <c r="P185" s="136">
        <f t="shared" si="11"/>
        <v>3.0437599999999998</v>
      </c>
      <c r="Q185" s="136">
        <v>4.4999999999999999E-4</v>
      </c>
      <c r="R185" s="136">
        <f t="shared" si="12"/>
        <v>4.4999999999999999E-4</v>
      </c>
      <c r="S185" s="136">
        <v>0</v>
      </c>
      <c r="T185" s="137">
        <f t="shared" si="13"/>
        <v>0</v>
      </c>
      <c r="AR185" s="138" t="s">
        <v>152</v>
      </c>
      <c r="AT185" s="138" t="s">
        <v>124</v>
      </c>
      <c r="AU185" s="138" t="s">
        <v>129</v>
      </c>
      <c r="AY185" s="13" t="s">
        <v>120</v>
      </c>
      <c r="BE185" s="139">
        <f t="shared" si="14"/>
        <v>0</v>
      </c>
      <c r="BF185" s="139">
        <f t="shared" si="15"/>
        <v>0</v>
      </c>
      <c r="BG185" s="139">
        <f t="shared" si="16"/>
        <v>0</v>
      </c>
      <c r="BH185" s="139">
        <f t="shared" si="17"/>
        <v>0</v>
      </c>
      <c r="BI185" s="139">
        <f t="shared" si="18"/>
        <v>0</v>
      </c>
      <c r="BJ185" s="13" t="s">
        <v>129</v>
      </c>
      <c r="BK185" s="139">
        <f t="shared" si="19"/>
        <v>0</v>
      </c>
      <c r="BL185" s="13" t="s">
        <v>152</v>
      </c>
      <c r="BM185" s="138" t="s">
        <v>314</v>
      </c>
    </row>
    <row r="186" spans="2:65" s="1" customFormat="1" ht="37.700000000000003" customHeight="1">
      <c r="B186" s="126"/>
      <c r="C186" s="140" t="s">
        <v>315</v>
      </c>
      <c r="D186" s="140" t="s">
        <v>242</v>
      </c>
      <c r="E186" s="141" t="s">
        <v>316</v>
      </c>
      <c r="F186" s="142" t="s">
        <v>317</v>
      </c>
      <c r="G186" s="143" t="s">
        <v>170</v>
      </c>
      <c r="H186" s="144">
        <v>1</v>
      </c>
      <c r="I186" s="161"/>
      <c r="J186" s="145">
        <f t="shared" si="10"/>
        <v>0</v>
      </c>
      <c r="K186" s="146"/>
      <c r="L186" s="147"/>
      <c r="M186" s="148" t="s">
        <v>1</v>
      </c>
      <c r="N186" s="149" t="s">
        <v>38</v>
      </c>
      <c r="O186" s="136">
        <v>0</v>
      </c>
      <c r="P186" s="136">
        <f t="shared" si="11"/>
        <v>0</v>
      </c>
      <c r="Q186" s="136">
        <v>1.7999999999999999E-2</v>
      </c>
      <c r="R186" s="136">
        <f t="shared" si="12"/>
        <v>1.7999999999999999E-2</v>
      </c>
      <c r="S186" s="136">
        <v>0</v>
      </c>
      <c r="T186" s="137">
        <f t="shared" si="13"/>
        <v>0</v>
      </c>
      <c r="AR186" s="138" t="s">
        <v>245</v>
      </c>
      <c r="AT186" s="138" t="s">
        <v>242</v>
      </c>
      <c r="AU186" s="138" t="s">
        <v>129</v>
      </c>
      <c r="AY186" s="13" t="s">
        <v>120</v>
      </c>
      <c r="BE186" s="139">
        <f t="shared" si="14"/>
        <v>0</v>
      </c>
      <c r="BF186" s="139">
        <f t="shared" si="15"/>
        <v>0</v>
      </c>
      <c r="BG186" s="139">
        <f t="shared" si="16"/>
        <v>0</v>
      </c>
      <c r="BH186" s="139">
        <f t="shared" si="17"/>
        <v>0</v>
      </c>
      <c r="BI186" s="139">
        <f t="shared" si="18"/>
        <v>0</v>
      </c>
      <c r="BJ186" s="13" t="s">
        <v>129</v>
      </c>
      <c r="BK186" s="139">
        <f t="shared" si="19"/>
        <v>0</v>
      </c>
      <c r="BL186" s="13" t="s">
        <v>152</v>
      </c>
      <c r="BM186" s="138" t="s">
        <v>318</v>
      </c>
    </row>
    <row r="187" spans="2:65" s="1" customFormat="1" ht="16.5" customHeight="1">
      <c r="B187" s="126"/>
      <c r="C187" s="172" t="s">
        <v>319</v>
      </c>
      <c r="D187" s="172" t="s">
        <v>242</v>
      </c>
      <c r="E187" s="173" t="s">
        <v>320</v>
      </c>
      <c r="F187" s="174" t="s">
        <v>321</v>
      </c>
      <c r="G187" s="175" t="s">
        <v>170</v>
      </c>
      <c r="H187" s="176">
        <v>1</v>
      </c>
      <c r="I187" s="177"/>
      <c r="J187" s="178">
        <f t="shared" si="10"/>
        <v>0</v>
      </c>
      <c r="K187" s="146"/>
      <c r="L187" s="147"/>
      <c r="M187" s="148" t="s">
        <v>1</v>
      </c>
      <c r="N187" s="149" t="s">
        <v>38</v>
      </c>
      <c r="O187" s="136">
        <v>0</v>
      </c>
      <c r="P187" s="136">
        <f t="shared" si="11"/>
        <v>0</v>
      </c>
      <c r="Q187" s="136">
        <v>2.1999999999999999E-2</v>
      </c>
      <c r="R187" s="136">
        <f t="shared" si="12"/>
        <v>2.1999999999999999E-2</v>
      </c>
      <c r="S187" s="136">
        <v>0</v>
      </c>
      <c r="T187" s="137">
        <f t="shared" si="13"/>
        <v>0</v>
      </c>
      <c r="W187" s="139"/>
      <c r="AR187" s="138" t="s">
        <v>245</v>
      </c>
      <c r="AT187" s="138" t="s">
        <v>242</v>
      </c>
      <c r="AU187" s="138" t="s">
        <v>129</v>
      </c>
      <c r="AY187" s="13" t="s">
        <v>120</v>
      </c>
      <c r="BE187" s="139">
        <f t="shared" si="14"/>
        <v>0</v>
      </c>
      <c r="BF187" s="139">
        <f t="shared" si="15"/>
        <v>0</v>
      </c>
      <c r="BG187" s="139">
        <f t="shared" si="16"/>
        <v>0</v>
      </c>
      <c r="BH187" s="139">
        <f t="shared" si="17"/>
        <v>0</v>
      </c>
      <c r="BI187" s="139">
        <f t="shared" si="18"/>
        <v>0</v>
      </c>
      <c r="BJ187" s="13" t="s">
        <v>129</v>
      </c>
      <c r="BK187" s="139">
        <f t="shared" si="19"/>
        <v>0</v>
      </c>
      <c r="BL187" s="13" t="s">
        <v>152</v>
      </c>
      <c r="BM187" s="138" t="s">
        <v>322</v>
      </c>
    </row>
    <row r="188" spans="2:65" s="1" customFormat="1" ht="16.5" customHeight="1">
      <c r="B188" s="126"/>
      <c r="C188" s="172" t="s">
        <v>323</v>
      </c>
      <c r="D188" s="172" t="s">
        <v>242</v>
      </c>
      <c r="E188" s="173" t="s">
        <v>324</v>
      </c>
      <c r="F188" s="174" t="s">
        <v>325</v>
      </c>
      <c r="G188" s="175" t="s">
        <v>170</v>
      </c>
      <c r="H188" s="176">
        <v>1</v>
      </c>
      <c r="I188" s="177"/>
      <c r="J188" s="178">
        <f t="shared" si="10"/>
        <v>0</v>
      </c>
      <c r="K188" s="146"/>
      <c r="L188" s="147"/>
      <c r="M188" s="148" t="s">
        <v>1</v>
      </c>
      <c r="N188" s="149" t="s">
        <v>38</v>
      </c>
      <c r="O188" s="136">
        <v>0</v>
      </c>
      <c r="P188" s="136">
        <f t="shared" si="11"/>
        <v>0</v>
      </c>
      <c r="Q188" s="136">
        <v>2.1999999999999999E-2</v>
      </c>
      <c r="R188" s="136">
        <f t="shared" si="12"/>
        <v>2.1999999999999999E-2</v>
      </c>
      <c r="S188" s="136">
        <v>0</v>
      </c>
      <c r="T188" s="137">
        <f t="shared" si="13"/>
        <v>0</v>
      </c>
      <c r="AR188" s="138" t="s">
        <v>245</v>
      </c>
      <c r="AT188" s="138" t="s">
        <v>242</v>
      </c>
      <c r="AU188" s="138" t="s">
        <v>129</v>
      </c>
      <c r="AY188" s="13" t="s">
        <v>120</v>
      </c>
      <c r="BE188" s="139">
        <f t="shared" si="14"/>
        <v>0</v>
      </c>
      <c r="BF188" s="139">
        <f t="shared" si="15"/>
        <v>0</v>
      </c>
      <c r="BG188" s="139">
        <f t="shared" si="16"/>
        <v>0</v>
      </c>
      <c r="BH188" s="139">
        <f t="shared" si="17"/>
        <v>0</v>
      </c>
      <c r="BI188" s="139">
        <f t="shared" si="18"/>
        <v>0</v>
      </c>
      <c r="BJ188" s="13" t="s">
        <v>129</v>
      </c>
      <c r="BK188" s="139">
        <f t="shared" si="19"/>
        <v>0</v>
      </c>
      <c r="BL188" s="13" t="s">
        <v>152</v>
      </c>
      <c r="BM188" s="138" t="s">
        <v>326</v>
      </c>
    </row>
    <row r="189" spans="2:65" s="1" customFormat="1" ht="16.5" customHeight="1">
      <c r="B189" s="126"/>
      <c r="C189" s="172" t="s">
        <v>327</v>
      </c>
      <c r="D189" s="172" t="s">
        <v>242</v>
      </c>
      <c r="E189" s="173" t="s">
        <v>328</v>
      </c>
      <c r="F189" s="174" t="s">
        <v>329</v>
      </c>
      <c r="G189" s="175" t="s">
        <v>144</v>
      </c>
      <c r="H189" s="176">
        <v>27</v>
      </c>
      <c r="I189" s="177"/>
      <c r="J189" s="178">
        <f t="shared" si="10"/>
        <v>0</v>
      </c>
      <c r="K189" s="146"/>
      <c r="L189" s="147"/>
      <c r="M189" s="148" t="s">
        <v>1</v>
      </c>
      <c r="N189" s="149" t="s">
        <v>38</v>
      </c>
      <c r="O189" s="136">
        <v>0</v>
      </c>
      <c r="P189" s="136">
        <f t="shared" si="11"/>
        <v>0</v>
      </c>
      <c r="Q189" s="136">
        <v>2.1999999999999999E-2</v>
      </c>
      <c r="R189" s="136">
        <f t="shared" si="12"/>
        <v>0.59399999999999997</v>
      </c>
      <c r="S189" s="136">
        <v>0</v>
      </c>
      <c r="T189" s="137">
        <f t="shared" si="13"/>
        <v>0</v>
      </c>
      <c r="AR189" s="138" t="s">
        <v>245</v>
      </c>
      <c r="AT189" s="138" t="s">
        <v>242</v>
      </c>
      <c r="AU189" s="138" t="s">
        <v>129</v>
      </c>
      <c r="AY189" s="13" t="s">
        <v>120</v>
      </c>
      <c r="BE189" s="139">
        <f t="shared" si="14"/>
        <v>0</v>
      </c>
      <c r="BF189" s="139">
        <f t="shared" si="15"/>
        <v>0</v>
      </c>
      <c r="BG189" s="139">
        <f t="shared" si="16"/>
        <v>0</v>
      </c>
      <c r="BH189" s="139">
        <f t="shared" si="17"/>
        <v>0</v>
      </c>
      <c r="BI189" s="139">
        <f t="shared" si="18"/>
        <v>0</v>
      </c>
      <c r="BJ189" s="13" t="s">
        <v>129</v>
      </c>
      <c r="BK189" s="139">
        <f t="shared" si="19"/>
        <v>0</v>
      </c>
      <c r="BL189" s="13" t="s">
        <v>152</v>
      </c>
      <c r="BM189" s="138" t="s">
        <v>330</v>
      </c>
    </row>
    <row r="190" spans="2:65" s="1" customFormat="1" ht="24.2" customHeight="1">
      <c r="B190" s="126"/>
      <c r="C190" s="127" t="s">
        <v>331</v>
      </c>
      <c r="D190" s="127" t="s">
        <v>124</v>
      </c>
      <c r="E190" s="128" t="s">
        <v>332</v>
      </c>
      <c r="F190" s="129" t="s">
        <v>333</v>
      </c>
      <c r="G190" s="130" t="s">
        <v>201</v>
      </c>
      <c r="H190" s="131">
        <v>0.88100000000000001</v>
      </c>
      <c r="I190" s="160"/>
      <c r="J190" s="132">
        <f t="shared" si="10"/>
        <v>0</v>
      </c>
      <c r="K190" s="133"/>
      <c r="L190" s="25"/>
      <c r="M190" s="134" t="s">
        <v>1</v>
      </c>
      <c r="N190" s="135" t="s">
        <v>38</v>
      </c>
      <c r="O190" s="136">
        <v>2.133</v>
      </c>
      <c r="P190" s="136">
        <f t="shared" si="11"/>
        <v>1.879173</v>
      </c>
      <c r="Q190" s="136">
        <v>0</v>
      </c>
      <c r="R190" s="136">
        <f t="shared" si="12"/>
        <v>0</v>
      </c>
      <c r="S190" s="136">
        <v>0</v>
      </c>
      <c r="T190" s="137">
        <f t="shared" si="13"/>
        <v>0</v>
      </c>
      <c r="AR190" s="138" t="s">
        <v>152</v>
      </c>
      <c r="AT190" s="138" t="s">
        <v>124</v>
      </c>
      <c r="AU190" s="138" t="s">
        <v>129</v>
      </c>
      <c r="AY190" s="13" t="s">
        <v>120</v>
      </c>
      <c r="BE190" s="139">
        <f t="shared" si="14"/>
        <v>0</v>
      </c>
      <c r="BF190" s="139">
        <f t="shared" si="15"/>
        <v>0</v>
      </c>
      <c r="BG190" s="139">
        <f t="shared" si="16"/>
        <v>0</v>
      </c>
      <c r="BH190" s="139">
        <f t="shared" si="17"/>
        <v>0</v>
      </c>
      <c r="BI190" s="139">
        <f t="shared" si="18"/>
        <v>0</v>
      </c>
      <c r="BJ190" s="13" t="s">
        <v>129</v>
      </c>
      <c r="BK190" s="139">
        <f t="shared" si="19"/>
        <v>0</v>
      </c>
      <c r="BL190" s="13" t="s">
        <v>152</v>
      </c>
      <c r="BM190" s="138" t="s">
        <v>334</v>
      </c>
    </row>
    <row r="191" spans="2:65" s="11" customFormat="1" ht="22.7" customHeight="1">
      <c r="B191" s="115"/>
      <c r="D191" s="116" t="s">
        <v>71</v>
      </c>
      <c r="E191" s="124" t="s">
        <v>335</v>
      </c>
      <c r="F191" s="124" t="s">
        <v>336</v>
      </c>
      <c r="J191" s="125">
        <f>SUM(J192:J193)</f>
        <v>0</v>
      </c>
      <c r="L191" s="115"/>
      <c r="M191" s="119"/>
      <c r="P191" s="120">
        <f>SUM(P192:P193)</f>
        <v>4.18187</v>
      </c>
      <c r="R191" s="120">
        <f>SUM(R192:R193)</f>
        <v>1.2E-2</v>
      </c>
      <c r="T191" s="121">
        <f>SUM(T192:T193)</f>
        <v>0</v>
      </c>
      <c r="AR191" s="116" t="s">
        <v>129</v>
      </c>
      <c r="AT191" s="122" t="s">
        <v>71</v>
      </c>
      <c r="AU191" s="122" t="s">
        <v>77</v>
      </c>
      <c r="AY191" s="116" t="s">
        <v>120</v>
      </c>
      <c r="BK191" s="123">
        <f>SUM(BK192:BK193)</f>
        <v>0</v>
      </c>
    </row>
    <row r="192" spans="2:65" s="1" customFormat="1" ht="16.5" customHeight="1">
      <c r="B192" s="126"/>
      <c r="C192" s="127" t="s">
        <v>337</v>
      </c>
      <c r="D192" s="127" t="s">
        <v>124</v>
      </c>
      <c r="E192" s="128" t="s">
        <v>338</v>
      </c>
      <c r="F192" s="129" t="s">
        <v>339</v>
      </c>
      <c r="G192" s="130" t="s">
        <v>144</v>
      </c>
      <c r="H192" s="131">
        <v>11</v>
      </c>
      <c r="I192" s="160"/>
      <c r="J192" s="132">
        <f>ROUND(I192*H192,2)</f>
        <v>0</v>
      </c>
      <c r="K192" s="133"/>
      <c r="L192" s="25"/>
      <c r="M192" s="134" t="s">
        <v>1</v>
      </c>
      <c r="N192" s="135" t="s">
        <v>38</v>
      </c>
      <c r="O192" s="136">
        <v>0.38017000000000001</v>
      </c>
      <c r="P192" s="136">
        <f>O192*H192</f>
        <v>4.18187</v>
      </c>
      <c r="Q192" s="136">
        <v>0</v>
      </c>
      <c r="R192" s="136">
        <f>Q192*H192</f>
        <v>0</v>
      </c>
      <c r="S192" s="136">
        <v>0</v>
      </c>
      <c r="T192" s="137">
        <f>S192*H192</f>
        <v>0</v>
      </c>
      <c r="AR192" s="138" t="s">
        <v>152</v>
      </c>
      <c r="AT192" s="138" t="s">
        <v>124</v>
      </c>
      <c r="AU192" s="138" t="s">
        <v>129</v>
      </c>
      <c r="AY192" s="13" t="s">
        <v>120</v>
      </c>
      <c r="BE192" s="139">
        <f>IF(N192="základná",J192,0)</f>
        <v>0</v>
      </c>
      <c r="BF192" s="139">
        <f>IF(N192="znížená",J192,0)</f>
        <v>0</v>
      </c>
      <c r="BG192" s="139">
        <f>IF(N192="zákl. prenesená",J192,0)</f>
        <v>0</v>
      </c>
      <c r="BH192" s="139">
        <f>IF(N192="zníž. prenesená",J192,0)</f>
        <v>0</v>
      </c>
      <c r="BI192" s="139">
        <f>IF(N192="nulová",J192,0)</f>
        <v>0</v>
      </c>
      <c r="BJ192" s="13" t="s">
        <v>129</v>
      </c>
      <c r="BK192" s="139">
        <f>ROUND(I192*H192,2)</f>
        <v>0</v>
      </c>
      <c r="BL192" s="13" t="s">
        <v>152</v>
      </c>
      <c r="BM192" s="138" t="s">
        <v>340</v>
      </c>
    </row>
    <row r="193" spans="2:65" s="1" customFormat="1" ht="16.5" customHeight="1">
      <c r="B193" s="126"/>
      <c r="C193" s="140" t="s">
        <v>341</v>
      </c>
      <c r="D193" s="140" t="s">
        <v>242</v>
      </c>
      <c r="E193" s="141" t="s">
        <v>342</v>
      </c>
      <c r="F193" s="142" t="s">
        <v>343</v>
      </c>
      <c r="G193" s="143" t="s">
        <v>144</v>
      </c>
      <c r="H193" s="144">
        <v>12</v>
      </c>
      <c r="I193" s="161"/>
      <c r="J193" s="145">
        <f>ROUND(I193*H193,2)</f>
        <v>0</v>
      </c>
      <c r="K193" s="146"/>
      <c r="L193" s="147"/>
      <c r="M193" s="148" t="s">
        <v>1</v>
      </c>
      <c r="N193" s="149" t="s">
        <v>38</v>
      </c>
      <c r="O193" s="136">
        <v>0</v>
      </c>
      <c r="P193" s="136">
        <f>O193*H193</f>
        <v>0</v>
      </c>
      <c r="Q193" s="136">
        <v>1E-3</v>
      </c>
      <c r="R193" s="136">
        <f>Q193*H193</f>
        <v>1.2E-2</v>
      </c>
      <c r="S193" s="136">
        <v>0</v>
      </c>
      <c r="T193" s="137">
        <f>S193*H193</f>
        <v>0</v>
      </c>
      <c r="AR193" s="138" t="s">
        <v>245</v>
      </c>
      <c r="AT193" s="138" t="s">
        <v>242</v>
      </c>
      <c r="AU193" s="138" t="s">
        <v>129</v>
      </c>
      <c r="AY193" s="13" t="s">
        <v>120</v>
      </c>
      <c r="BE193" s="139">
        <f>IF(N193="základná",J193,0)</f>
        <v>0</v>
      </c>
      <c r="BF193" s="139">
        <f>IF(N193="znížená",J193,0)</f>
        <v>0</v>
      </c>
      <c r="BG193" s="139">
        <f>IF(N193="zákl. prenesená",J193,0)</f>
        <v>0</v>
      </c>
      <c r="BH193" s="139">
        <f>IF(N193="zníž. prenesená",J193,0)</f>
        <v>0</v>
      </c>
      <c r="BI193" s="139">
        <f>IF(N193="nulová",J193,0)</f>
        <v>0</v>
      </c>
      <c r="BJ193" s="13" t="s">
        <v>129</v>
      </c>
      <c r="BK193" s="139">
        <f>ROUND(I193*H193,2)</f>
        <v>0</v>
      </c>
      <c r="BL193" s="13" t="s">
        <v>152</v>
      </c>
      <c r="BM193" s="138" t="s">
        <v>344</v>
      </c>
    </row>
    <row r="194" spans="2:65" s="11" customFormat="1" ht="22.7" customHeight="1">
      <c r="B194" s="115"/>
      <c r="D194" s="116" t="s">
        <v>71</v>
      </c>
      <c r="E194" s="124" t="s">
        <v>345</v>
      </c>
      <c r="F194" s="124" t="s">
        <v>346</v>
      </c>
      <c r="J194" s="125">
        <f>SUM(J195:J198)</f>
        <v>0</v>
      </c>
      <c r="L194" s="115"/>
      <c r="M194" s="119"/>
      <c r="P194" s="120">
        <f>SUM(P195:P198)</f>
        <v>50.750608</v>
      </c>
      <c r="R194" s="120">
        <f>SUM(R195:R198)</f>
        <v>3.065674</v>
      </c>
      <c r="T194" s="121">
        <f>SUM(T195:T198)</f>
        <v>0</v>
      </c>
      <c r="AR194" s="116" t="s">
        <v>129</v>
      </c>
      <c r="AT194" s="122" t="s">
        <v>71</v>
      </c>
      <c r="AU194" s="122" t="s">
        <v>77</v>
      </c>
      <c r="AY194" s="116" t="s">
        <v>120</v>
      </c>
      <c r="BK194" s="123">
        <f>SUM(BK195:BK198)</f>
        <v>0</v>
      </c>
    </row>
    <row r="195" spans="2:65" s="1" customFormat="1" ht="24.2" customHeight="1">
      <c r="B195" s="126"/>
      <c r="C195" s="127" t="s">
        <v>347</v>
      </c>
      <c r="D195" s="127" t="s">
        <v>124</v>
      </c>
      <c r="E195" s="128" t="s">
        <v>348</v>
      </c>
      <c r="F195" s="129" t="s">
        <v>349</v>
      </c>
      <c r="G195" s="130" t="s">
        <v>127</v>
      </c>
      <c r="H195" s="131">
        <v>20.2</v>
      </c>
      <c r="I195" s="160"/>
      <c r="J195" s="132">
        <f>ROUND(I195*H195,2)</f>
        <v>0</v>
      </c>
      <c r="K195" s="133"/>
      <c r="L195" s="25"/>
      <c r="M195" s="134" t="s">
        <v>1</v>
      </c>
      <c r="N195" s="135" t="s">
        <v>38</v>
      </c>
      <c r="O195" s="136">
        <v>0.91137999999999997</v>
      </c>
      <c r="P195" s="136">
        <f>O195*H195</f>
        <v>18.409875999999997</v>
      </c>
      <c r="Q195" s="136">
        <v>4.4170000000000001E-2</v>
      </c>
      <c r="R195" s="136">
        <f>Q195*H195</f>
        <v>0.89223399999999997</v>
      </c>
      <c r="S195" s="136">
        <v>0</v>
      </c>
      <c r="T195" s="137">
        <f>S195*H195</f>
        <v>0</v>
      </c>
      <c r="AR195" s="138" t="s">
        <v>152</v>
      </c>
      <c r="AT195" s="138" t="s">
        <v>124</v>
      </c>
      <c r="AU195" s="138" t="s">
        <v>129</v>
      </c>
      <c r="AY195" s="13" t="s">
        <v>120</v>
      </c>
      <c r="BE195" s="139">
        <f>IF(N195="základná",J195,0)</f>
        <v>0</v>
      </c>
      <c r="BF195" s="139">
        <f>IF(N195="znížená",J195,0)</f>
        <v>0</v>
      </c>
      <c r="BG195" s="139">
        <f>IF(N195="zákl. prenesená",J195,0)</f>
        <v>0</v>
      </c>
      <c r="BH195" s="139">
        <f>IF(N195="zníž. prenesená",J195,0)</f>
        <v>0</v>
      </c>
      <c r="BI195" s="139">
        <f>IF(N195="nulová",J195,0)</f>
        <v>0</v>
      </c>
      <c r="BJ195" s="13" t="s">
        <v>129</v>
      </c>
      <c r="BK195" s="139">
        <f>ROUND(I195*H195,2)</f>
        <v>0</v>
      </c>
      <c r="BL195" s="13" t="s">
        <v>152</v>
      </c>
      <c r="BM195" s="138" t="s">
        <v>350</v>
      </c>
    </row>
    <row r="196" spans="2:65" s="1" customFormat="1" ht="24.2" customHeight="1">
      <c r="B196" s="126"/>
      <c r="C196" s="127" t="s">
        <v>351</v>
      </c>
      <c r="D196" s="127" t="s">
        <v>124</v>
      </c>
      <c r="E196" s="128" t="s">
        <v>352</v>
      </c>
      <c r="F196" s="129" t="s">
        <v>353</v>
      </c>
      <c r="G196" s="130" t="s">
        <v>127</v>
      </c>
      <c r="H196" s="131">
        <v>24.6</v>
      </c>
      <c r="I196" s="160"/>
      <c r="J196" s="132">
        <f>ROUND(I196*H196,2)</f>
        <v>0</v>
      </c>
      <c r="K196" s="133"/>
      <c r="L196" s="25"/>
      <c r="M196" s="134" t="s">
        <v>1</v>
      </c>
      <c r="N196" s="135" t="s">
        <v>38</v>
      </c>
      <c r="O196" s="136">
        <v>1.115</v>
      </c>
      <c r="P196" s="136">
        <f>O196*H196</f>
        <v>27.429000000000002</v>
      </c>
      <c r="Q196" s="136">
        <v>4.4479999999999999E-2</v>
      </c>
      <c r="R196" s="136">
        <f>Q196*H196</f>
        <v>1.0942080000000001</v>
      </c>
      <c r="S196" s="136">
        <v>0</v>
      </c>
      <c r="T196" s="137">
        <f>S196*H196</f>
        <v>0</v>
      </c>
      <c r="AR196" s="138" t="s">
        <v>152</v>
      </c>
      <c r="AT196" s="138" t="s">
        <v>124</v>
      </c>
      <c r="AU196" s="138" t="s">
        <v>129</v>
      </c>
      <c r="AY196" s="13" t="s">
        <v>120</v>
      </c>
      <c r="BE196" s="139">
        <f>IF(N196="základná",J196,0)</f>
        <v>0</v>
      </c>
      <c r="BF196" s="139">
        <f>IF(N196="znížená",J196,0)</f>
        <v>0</v>
      </c>
      <c r="BG196" s="139">
        <f>IF(N196="zákl. prenesená",J196,0)</f>
        <v>0</v>
      </c>
      <c r="BH196" s="139">
        <f>IF(N196="zníž. prenesená",J196,0)</f>
        <v>0</v>
      </c>
      <c r="BI196" s="139">
        <f>IF(N196="nulová",J196,0)</f>
        <v>0</v>
      </c>
      <c r="BJ196" s="13" t="s">
        <v>129</v>
      </c>
      <c r="BK196" s="139">
        <f>ROUND(I196*H196,2)</f>
        <v>0</v>
      </c>
      <c r="BL196" s="13" t="s">
        <v>152</v>
      </c>
      <c r="BM196" s="138" t="s">
        <v>354</v>
      </c>
    </row>
    <row r="197" spans="2:65" s="1" customFormat="1" ht="16.5" customHeight="1">
      <c r="B197" s="126"/>
      <c r="C197" s="140" t="s">
        <v>355</v>
      </c>
      <c r="D197" s="140" t="s">
        <v>242</v>
      </c>
      <c r="E197" s="141" t="s">
        <v>356</v>
      </c>
      <c r="F197" s="142" t="s">
        <v>357</v>
      </c>
      <c r="G197" s="143" t="s">
        <v>127</v>
      </c>
      <c r="H197" s="144">
        <v>49.28</v>
      </c>
      <c r="I197" s="161"/>
      <c r="J197" s="145">
        <f>ROUND(I197*H197,2)</f>
        <v>0</v>
      </c>
      <c r="K197" s="146"/>
      <c r="L197" s="147"/>
      <c r="M197" s="148" t="s">
        <v>1</v>
      </c>
      <c r="N197" s="149" t="s">
        <v>38</v>
      </c>
      <c r="O197" s="136">
        <v>0</v>
      </c>
      <c r="P197" s="136">
        <f>O197*H197</f>
        <v>0</v>
      </c>
      <c r="Q197" s="136">
        <v>2.1899999999999999E-2</v>
      </c>
      <c r="R197" s="136">
        <f>Q197*H197</f>
        <v>1.079232</v>
      </c>
      <c r="S197" s="136">
        <v>0</v>
      </c>
      <c r="T197" s="137">
        <f>S197*H197</f>
        <v>0</v>
      </c>
      <c r="AR197" s="138" t="s">
        <v>245</v>
      </c>
      <c r="AT197" s="138" t="s">
        <v>242</v>
      </c>
      <c r="AU197" s="138" t="s">
        <v>129</v>
      </c>
      <c r="AY197" s="13" t="s">
        <v>120</v>
      </c>
      <c r="BE197" s="139">
        <f>IF(N197="základná",J197,0)</f>
        <v>0</v>
      </c>
      <c r="BF197" s="139">
        <f>IF(N197="znížená",J197,0)</f>
        <v>0</v>
      </c>
      <c r="BG197" s="139">
        <f>IF(N197="zákl. prenesená",J197,0)</f>
        <v>0</v>
      </c>
      <c r="BH197" s="139">
        <f>IF(N197="zníž. prenesená",J197,0)</f>
        <v>0</v>
      </c>
      <c r="BI197" s="139">
        <f>IF(N197="nulová",J197,0)</f>
        <v>0</v>
      </c>
      <c r="BJ197" s="13" t="s">
        <v>129</v>
      </c>
      <c r="BK197" s="139">
        <f>ROUND(I197*H197,2)</f>
        <v>0</v>
      </c>
      <c r="BL197" s="13" t="s">
        <v>152</v>
      </c>
      <c r="BM197" s="138" t="s">
        <v>358</v>
      </c>
    </row>
    <row r="198" spans="2:65" s="1" customFormat="1" ht="24.2" customHeight="1">
      <c r="B198" s="126"/>
      <c r="C198" s="127" t="s">
        <v>359</v>
      </c>
      <c r="D198" s="127" t="s">
        <v>124</v>
      </c>
      <c r="E198" s="128" t="s">
        <v>360</v>
      </c>
      <c r="F198" s="129" t="s">
        <v>361</v>
      </c>
      <c r="G198" s="130" t="s">
        <v>201</v>
      </c>
      <c r="H198" s="131">
        <v>3.0659999999999998</v>
      </c>
      <c r="I198" s="160"/>
      <c r="J198" s="132">
        <f>ROUND(I198*H198,2)</f>
        <v>0</v>
      </c>
      <c r="K198" s="133"/>
      <c r="L198" s="25"/>
      <c r="M198" s="134" t="s">
        <v>1</v>
      </c>
      <c r="N198" s="135" t="s">
        <v>38</v>
      </c>
      <c r="O198" s="136">
        <v>1.6020000000000001</v>
      </c>
      <c r="P198" s="136">
        <f>O198*H198</f>
        <v>4.9117319999999998</v>
      </c>
      <c r="Q198" s="136">
        <v>0</v>
      </c>
      <c r="R198" s="136">
        <f>Q198*H198</f>
        <v>0</v>
      </c>
      <c r="S198" s="136">
        <v>0</v>
      </c>
      <c r="T198" s="137">
        <f>S198*H198</f>
        <v>0</v>
      </c>
      <c r="AR198" s="138" t="s">
        <v>152</v>
      </c>
      <c r="AT198" s="138" t="s">
        <v>124</v>
      </c>
      <c r="AU198" s="138" t="s">
        <v>129</v>
      </c>
      <c r="AY198" s="13" t="s">
        <v>120</v>
      </c>
      <c r="BE198" s="139">
        <f>IF(N198="základná",J198,0)</f>
        <v>0</v>
      </c>
      <c r="BF198" s="139">
        <f>IF(N198="znížená",J198,0)</f>
        <v>0</v>
      </c>
      <c r="BG198" s="139">
        <f>IF(N198="zákl. prenesená",J198,0)</f>
        <v>0</v>
      </c>
      <c r="BH198" s="139">
        <f>IF(N198="zníž. prenesená",J198,0)</f>
        <v>0</v>
      </c>
      <c r="BI198" s="139">
        <f>IF(N198="nulová",J198,0)</f>
        <v>0</v>
      </c>
      <c r="BJ198" s="13" t="s">
        <v>129</v>
      </c>
      <c r="BK198" s="139">
        <f>ROUND(I198*H198,2)</f>
        <v>0</v>
      </c>
      <c r="BL198" s="13" t="s">
        <v>152</v>
      </c>
      <c r="BM198" s="138" t="s">
        <v>362</v>
      </c>
    </row>
    <row r="199" spans="2:65" s="11" customFormat="1" ht="22.7" customHeight="1">
      <c r="B199" s="115"/>
      <c r="D199" s="116" t="s">
        <v>71</v>
      </c>
      <c r="E199" s="124" t="s">
        <v>363</v>
      </c>
      <c r="F199" s="124" t="s">
        <v>364</v>
      </c>
      <c r="J199" s="125">
        <f>BK199</f>
        <v>0</v>
      </c>
      <c r="L199" s="115"/>
      <c r="M199" s="119"/>
      <c r="P199" s="120">
        <f>P200</f>
        <v>1.0619700000000001</v>
      </c>
      <c r="R199" s="120">
        <f>R200</f>
        <v>8.0500000000000005E-4</v>
      </c>
      <c r="T199" s="121">
        <f>T200</f>
        <v>0</v>
      </c>
      <c r="AR199" s="116" t="s">
        <v>129</v>
      </c>
      <c r="AT199" s="122" t="s">
        <v>71</v>
      </c>
      <c r="AU199" s="122" t="s">
        <v>77</v>
      </c>
      <c r="AY199" s="116" t="s">
        <v>120</v>
      </c>
      <c r="BK199" s="123">
        <f>BK200</f>
        <v>0</v>
      </c>
    </row>
    <row r="200" spans="2:65" s="1" customFormat="1" ht="24.2" customHeight="1">
      <c r="B200" s="126"/>
      <c r="C200" s="127" t="s">
        <v>365</v>
      </c>
      <c r="D200" s="127" t="s">
        <v>124</v>
      </c>
      <c r="E200" s="128" t="s">
        <v>366</v>
      </c>
      <c r="F200" s="129" t="s">
        <v>367</v>
      </c>
      <c r="G200" s="130" t="s">
        <v>127</v>
      </c>
      <c r="H200" s="131">
        <v>3.5</v>
      </c>
      <c r="I200" s="160"/>
      <c r="J200" s="132">
        <f>ROUND(I200*H200,2)</f>
        <v>0</v>
      </c>
      <c r="K200" s="133"/>
      <c r="L200" s="25"/>
      <c r="M200" s="134" t="s">
        <v>1</v>
      </c>
      <c r="N200" s="135" t="s">
        <v>38</v>
      </c>
      <c r="O200" s="136">
        <v>0.30342000000000002</v>
      </c>
      <c r="P200" s="136">
        <f>O200*H200</f>
        <v>1.0619700000000001</v>
      </c>
      <c r="Q200" s="136">
        <v>2.3000000000000001E-4</v>
      </c>
      <c r="R200" s="136">
        <f>Q200*H200</f>
        <v>8.0500000000000005E-4</v>
      </c>
      <c r="S200" s="136">
        <v>0</v>
      </c>
      <c r="T200" s="137">
        <f>S200*H200</f>
        <v>0</v>
      </c>
      <c r="AR200" s="138" t="s">
        <v>152</v>
      </c>
      <c r="AT200" s="138" t="s">
        <v>124</v>
      </c>
      <c r="AU200" s="138" t="s">
        <v>129</v>
      </c>
      <c r="AY200" s="13" t="s">
        <v>120</v>
      </c>
      <c r="BE200" s="139">
        <f>IF(N200="základná",J200,0)</f>
        <v>0</v>
      </c>
      <c r="BF200" s="139">
        <f>IF(N200="znížená",J200,0)</f>
        <v>0</v>
      </c>
      <c r="BG200" s="139">
        <f>IF(N200="zákl. prenesená",J200,0)</f>
        <v>0</v>
      </c>
      <c r="BH200" s="139">
        <f>IF(N200="zníž. prenesená",J200,0)</f>
        <v>0</v>
      </c>
      <c r="BI200" s="139">
        <f>IF(N200="nulová",J200,0)</f>
        <v>0</v>
      </c>
      <c r="BJ200" s="13" t="s">
        <v>129</v>
      </c>
      <c r="BK200" s="139">
        <f>ROUND(I200*H200,2)</f>
        <v>0</v>
      </c>
      <c r="BL200" s="13" t="s">
        <v>152</v>
      </c>
      <c r="BM200" s="138" t="s">
        <v>368</v>
      </c>
    </row>
    <row r="201" spans="2:65" s="11" customFormat="1" ht="22.7" customHeight="1">
      <c r="B201" s="115"/>
      <c r="D201" s="116" t="s">
        <v>71</v>
      </c>
      <c r="E201" s="124" t="s">
        <v>369</v>
      </c>
      <c r="F201" s="124" t="s">
        <v>370</v>
      </c>
      <c r="J201" s="125">
        <f>SUM(J202:J203)</f>
        <v>0</v>
      </c>
      <c r="L201" s="115"/>
      <c r="M201" s="119"/>
      <c r="P201" s="120">
        <f>SUM(P202:P203)</f>
        <v>31.347130999999997</v>
      </c>
      <c r="R201" s="120">
        <f>SUM(R202:R203)</f>
        <v>0.12864</v>
      </c>
      <c r="T201" s="121">
        <f>SUM(T202:T203)</f>
        <v>0</v>
      </c>
      <c r="AR201" s="116" t="s">
        <v>129</v>
      </c>
      <c r="AT201" s="122" t="s">
        <v>71</v>
      </c>
      <c r="AU201" s="122" t="s">
        <v>77</v>
      </c>
      <c r="AY201" s="116" t="s">
        <v>120</v>
      </c>
      <c r="BK201" s="123">
        <f>SUM(BK202:BK203)</f>
        <v>0</v>
      </c>
    </row>
    <row r="202" spans="2:65" s="1" customFormat="1" ht="24.2" customHeight="1">
      <c r="B202" s="126"/>
      <c r="C202" s="127" t="s">
        <v>371</v>
      </c>
      <c r="D202" s="127" t="s">
        <v>124</v>
      </c>
      <c r="E202" s="128" t="s">
        <v>372</v>
      </c>
      <c r="F202" s="129" t="s">
        <v>373</v>
      </c>
      <c r="G202" s="130" t="s">
        <v>127</v>
      </c>
      <c r="H202" s="131">
        <v>308.3</v>
      </c>
      <c r="I202" s="160"/>
      <c r="J202" s="132">
        <f>ROUND(I202*H202,2)</f>
        <v>0</v>
      </c>
      <c r="K202" s="133"/>
      <c r="L202" s="25"/>
      <c r="M202" s="134" t="s">
        <v>1</v>
      </c>
      <c r="N202" s="135" t="s">
        <v>38</v>
      </c>
      <c r="O202" s="136">
        <v>9.1299999999999992E-3</v>
      </c>
      <c r="P202" s="136">
        <f>O202*H202</f>
        <v>2.8147789999999997</v>
      </c>
      <c r="Q202" s="136">
        <v>0</v>
      </c>
      <c r="R202" s="136">
        <f>Q202*H202</f>
        <v>0</v>
      </c>
      <c r="S202" s="136">
        <v>0</v>
      </c>
      <c r="T202" s="137">
        <f>S202*H202</f>
        <v>0</v>
      </c>
      <c r="AR202" s="138" t="s">
        <v>152</v>
      </c>
      <c r="AT202" s="138" t="s">
        <v>124</v>
      </c>
      <c r="AU202" s="138" t="s">
        <v>129</v>
      </c>
      <c r="AY202" s="13" t="s">
        <v>120</v>
      </c>
      <c r="BE202" s="139">
        <f>IF(N202="základná",J202,0)</f>
        <v>0</v>
      </c>
      <c r="BF202" s="139">
        <f>IF(N202="znížená",J202,0)</f>
        <v>0</v>
      </c>
      <c r="BG202" s="139">
        <f>IF(N202="zákl. prenesená",J202,0)</f>
        <v>0</v>
      </c>
      <c r="BH202" s="139">
        <f>IF(N202="zníž. prenesená",J202,0)</f>
        <v>0</v>
      </c>
      <c r="BI202" s="139">
        <f>IF(N202="nulová",J202,0)</f>
        <v>0</v>
      </c>
      <c r="BJ202" s="13" t="s">
        <v>129</v>
      </c>
      <c r="BK202" s="139">
        <f>ROUND(I202*H202,2)</f>
        <v>0</v>
      </c>
      <c r="BL202" s="13" t="s">
        <v>152</v>
      </c>
      <c r="BM202" s="138" t="s">
        <v>374</v>
      </c>
    </row>
    <row r="203" spans="2:65" s="1" customFormat="1" ht="33" customHeight="1">
      <c r="B203" s="126"/>
      <c r="C203" s="127" t="s">
        <v>375</v>
      </c>
      <c r="D203" s="127" t="s">
        <v>124</v>
      </c>
      <c r="E203" s="128" t="s">
        <v>376</v>
      </c>
      <c r="F203" s="129" t="s">
        <v>377</v>
      </c>
      <c r="G203" s="130" t="s">
        <v>127</v>
      </c>
      <c r="H203" s="131">
        <v>321.60000000000002</v>
      </c>
      <c r="I203" s="160"/>
      <c r="J203" s="132">
        <f>ROUND(I203*H203,2)</f>
        <v>0</v>
      </c>
      <c r="K203" s="133"/>
      <c r="L203" s="25"/>
      <c r="M203" s="134" t="s">
        <v>1</v>
      </c>
      <c r="N203" s="135" t="s">
        <v>38</v>
      </c>
      <c r="O203" s="136">
        <v>8.8719999999999993E-2</v>
      </c>
      <c r="P203" s="136">
        <f>O203*H203</f>
        <v>28.532351999999999</v>
      </c>
      <c r="Q203" s="136">
        <v>4.0000000000000002E-4</v>
      </c>
      <c r="R203" s="136">
        <f>Q203*H203</f>
        <v>0.12864</v>
      </c>
      <c r="S203" s="136">
        <v>0</v>
      </c>
      <c r="T203" s="137">
        <f>S203*H203</f>
        <v>0</v>
      </c>
      <c r="AR203" s="138" t="s">
        <v>152</v>
      </c>
      <c r="AT203" s="138" t="s">
        <v>124</v>
      </c>
      <c r="AU203" s="138" t="s">
        <v>129</v>
      </c>
      <c r="AY203" s="13" t="s">
        <v>120</v>
      </c>
      <c r="BE203" s="139">
        <f>IF(N203="základná",J203,0)</f>
        <v>0</v>
      </c>
      <c r="BF203" s="139">
        <f>IF(N203="znížená",J203,0)</f>
        <v>0</v>
      </c>
      <c r="BG203" s="139">
        <f>IF(N203="zákl. prenesená",J203,0)</f>
        <v>0</v>
      </c>
      <c r="BH203" s="139">
        <f>IF(N203="zníž. prenesená",J203,0)</f>
        <v>0</v>
      </c>
      <c r="BI203" s="139">
        <f>IF(N203="nulová",J203,0)</f>
        <v>0</v>
      </c>
      <c r="BJ203" s="13" t="s">
        <v>129</v>
      </c>
      <c r="BK203" s="139">
        <f>ROUND(I203*H203,2)</f>
        <v>0</v>
      </c>
      <c r="BL203" s="13" t="s">
        <v>152</v>
      </c>
      <c r="BM203" s="138" t="s">
        <v>378</v>
      </c>
    </row>
    <row r="204" spans="2:65" s="11" customFormat="1" ht="22.7" customHeight="1">
      <c r="B204" s="115"/>
      <c r="D204" s="116" t="s">
        <v>71</v>
      </c>
      <c r="E204" s="124" t="s">
        <v>379</v>
      </c>
      <c r="F204" s="124" t="s">
        <v>380</v>
      </c>
      <c r="J204" s="125">
        <f>BK204</f>
        <v>0</v>
      </c>
      <c r="L204" s="115"/>
      <c r="M204" s="119"/>
      <c r="P204" s="120">
        <f>P205</f>
        <v>0.55500000000000005</v>
      </c>
      <c r="R204" s="120">
        <f>R205</f>
        <v>7.2000000000000005E-4</v>
      </c>
      <c r="T204" s="121">
        <f>T205</f>
        <v>0</v>
      </c>
      <c r="AR204" s="116" t="s">
        <v>129</v>
      </c>
      <c r="AT204" s="122" t="s">
        <v>71</v>
      </c>
      <c r="AU204" s="122" t="s">
        <v>77</v>
      </c>
      <c r="AY204" s="116" t="s">
        <v>120</v>
      </c>
      <c r="BK204" s="123">
        <f>BK205</f>
        <v>0</v>
      </c>
    </row>
    <row r="205" spans="2:65" s="1" customFormat="1" ht="24.2" customHeight="1">
      <c r="B205" s="126"/>
      <c r="C205" s="163" t="s">
        <v>381</v>
      </c>
      <c r="D205" s="163" t="s">
        <v>124</v>
      </c>
      <c r="E205" s="164" t="s">
        <v>382</v>
      </c>
      <c r="F205" s="165" t="s">
        <v>383</v>
      </c>
      <c r="G205" s="166" t="s">
        <v>384</v>
      </c>
      <c r="H205" s="167">
        <v>1</v>
      </c>
      <c r="I205" s="168"/>
      <c r="J205" s="169">
        <f>ROUND(I205*H205,2)</f>
        <v>0</v>
      </c>
      <c r="K205" s="133"/>
      <c r="L205" s="25"/>
      <c r="M205" s="134" t="s">
        <v>1</v>
      </c>
      <c r="N205" s="135" t="s">
        <v>38</v>
      </c>
      <c r="O205" s="136">
        <v>0.55500000000000005</v>
      </c>
      <c r="P205" s="136">
        <f>O205*H205</f>
        <v>0.55500000000000005</v>
      </c>
      <c r="Q205" s="136">
        <v>7.2000000000000005E-4</v>
      </c>
      <c r="R205" s="136">
        <f>Q205*H205</f>
        <v>7.2000000000000005E-4</v>
      </c>
      <c r="S205" s="136">
        <v>0</v>
      </c>
      <c r="T205" s="137">
        <f>S205*H205</f>
        <v>0</v>
      </c>
      <c r="AR205" s="138" t="s">
        <v>152</v>
      </c>
      <c r="AT205" s="138" t="s">
        <v>124</v>
      </c>
      <c r="AU205" s="138" t="s">
        <v>129</v>
      </c>
      <c r="AY205" s="13" t="s">
        <v>120</v>
      </c>
      <c r="BE205" s="139">
        <f>IF(N205="základná",J205,0)</f>
        <v>0</v>
      </c>
      <c r="BF205" s="139">
        <f>IF(N205="znížená",J205,0)</f>
        <v>0</v>
      </c>
      <c r="BG205" s="139">
        <f>IF(N205="zákl. prenesená",J205,0)</f>
        <v>0</v>
      </c>
      <c r="BH205" s="139">
        <f>IF(N205="zníž. prenesená",J205,0)</f>
        <v>0</v>
      </c>
      <c r="BI205" s="139">
        <f>IF(N205="nulová",J205,0)</f>
        <v>0</v>
      </c>
      <c r="BJ205" s="13" t="s">
        <v>129</v>
      </c>
      <c r="BK205" s="139">
        <f>ROUND(I205*H205,2)</f>
        <v>0</v>
      </c>
      <c r="BL205" s="13" t="s">
        <v>152</v>
      </c>
      <c r="BM205" s="138" t="s">
        <v>385</v>
      </c>
    </row>
    <row r="206" spans="2:65" s="11" customFormat="1" ht="25.9" customHeight="1">
      <c r="B206" s="115"/>
      <c r="D206" s="116" t="s">
        <v>71</v>
      </c>
      <c r="E206" s="117" t="s">
        <v>242</v>
      </c>
      <c r="F206" s="117" t="s">
        <v>386</v>
      </c>
      <c r="J206" s="118">
        <f>BK206</f>
        <v>0</v>
      </c>
      <c r="L206" s="115"/>
      <c r="M206" s="119"/>
      <c r="P206" s="120">
        <f>P207</f>
        <v>5.4319999999999995</v>
      </c>
      <c r="R206" s="120">
        <f>R207</f>
        <v>5.2400000000000002E-2</v>
      </c>
      <c r="T206" s="121">
        <f>T207</f>
        <v>0.01</v>
      </c>
      <c r="AR206" s="116" t="s">
        <v>121</v>
      </c>
      <c r="AT206" s="122" t="s">
        <v>71</v>
      </c>
      <c r="AU206" s="122" t="s">
        <v>72</v>
      </c>
      <c r="AY206" s="116" t="s">
        <v>120</v>
      </c>
      <c r="BK206" s="123">
        <f>BK207</f>
        <v>0</v>
      </c>
    </row>
    <row r="207" spans="2:65" s="11" customFormat="1" ht="22.7" customHeight="1">
      <c r="B207" s="115"/>
      <c r="D207" s="116" t="s">
        <v>71</v>
      </c>
      <c r="E207" s="124" t="s">
        <v>387</v>
      </c>
      <c r="F207" s="124" t="s">
        <v>388</v>
      </c>
      <c r="J207" s="125">
        <f>SUM(J208:J214)</f>
        <v>0</v>
      </c>
      <c r="L207" s="115"/>
      <c r="M207" s="119"/>
      <c r="P207" s="120">
        <f>SUM(P208:P214)</f>
        <v>5.4319999999999995</v>
      </c>
      <c r="R207" s="120">
        <f>SUM(R208:R214)</f>
        <v>5.2400000000000002E-2</v>
      </c>
      <c r="T207" s="121">
        <f>SUM(T208:T214)</f>
        <v>0.01</v>
      </c>
      <c r="AR207" s="116" t="s">
        <v>121</v>
      </c>
      <c r="AT207" s="122" t="s">
        <v>71</v>
      </c>
      <c r="AU207" s="122" t="s">
        <v>77</v>
      </c>
      <c r="AY207" s="116" t="s">
        <v>120</v>
      </c>
      <c r="BK207" s="123">
        <f>SUM(BK208:BK214)</f>
        <v>0</v>
      </c>
    </row>
    <row r="208" spans="2:65" s="1" customFormat="1" ht="16.5" customHeight="1">
      <c r="B208" s="126"/>
      <c r="C208" s="154" t="s">
        <v>389</v>
      </c>
      <c r="D208" s="154" t="s">
        <v>124</v>
      </c>
      <c r="E208" s="155" t="s">
        <v>390</v>
      </c>
      <c r="F208" s="156" t="s">
        <v>391</v>
      </c>
      <c r="G208" s="157" t="s">
        <v>384</v>
      </c>
      <c r="H208" s="158">
        <v>1</v>
      </c>
      <c r="I208" s="162"/>
      <c r="J208" s="159">
        <f>H208*I208</f>
        <v>0</v>
      </c>
      <c r="K208" s="133"/>
      <c r="L208" s="25"/>
      <c r="M208" s="134" t="s">
        <v>1</v>
      </c>
      <c r="N208" s="135" t="s">
        <v>38</v>
      </c>
      <c r="O208" s="136">
        <v>7.1999999999999995E-2</v>
      </c>
      <c r="P208" s="136">
        <f t="shared" ref="P208:P214" si="20">O208*H208</f>
        <v>7.1999999999999995E-2</v>
      </c>
      <c r="Q208" s="136">
        <v>0</v>
      </c>
      <c r="R208" s="136">
        <f t="shared" ref="R208:R214" si="21">Q208*H208</f>
        <v>0</v>
      </c>
      <c r="S208" s="136">
        <v>0</v>
      </c>
      <c r="T208" s="137">
        <f t="shared" ref="T208:T214" si="22">S208*H208</f>
        <v>0</v>
      </c>
      <c r="AR208" s="138" t="s">
        <v>392</v>
      </c>
      <c r="AT208" s="138" t="s">
        <v>124</v>
      </c>
      <c r="AU208" s="138" t="s">
        <v>129</v>
      </c>
      <c r="AY208" s="13" t="s">
        <v>120</v>
      </c>
      <c r="BE208" s="139">
        <f t="shared" ref="BE208:BE214" si="23">IF(N208="základná",J208,0)</f>
        <v>0</v>
      </c>
      <c r="BF208" s="139">
        <f t="shared" ref="BF208:BF214" si="24">IF(N208="znížená",J208,0)</f>
        <v>0</v>
      </c>
      <c r="BG208" s="139">
        <f t="shared" ref="BG208:BG214" si="25">IF(N208="zákl. prenesená",J208,0)</f>
        <v>0</v>
      </c>
      <c r="BH208" s="139">
        <f t="shared" ref="BH208:BH214" si="26">IF(N208="zníž. prenesená",J208,0)</f>
        <v>0</v>
      </c>
      <c r="BI208" s="139">
        <f t="shared" ref="BI208:BI214" si="27">IF(N208="nulová",J208,0)</f>
        <v>0</v>
      </c>
      <c r="BJ208" s="13" t="s">
        <v>129</v>
      </c>
      <c r="BK208" s="139">
        <f t="shared" ref="BK208:BK214" si="28">ROUND(I208*H208,2)</f>
        <v>0</v>
      </c>
      <c r="BL208" s="13" t="s">
        <v>392</v>
      </c>
      <c r="BM208" s="138" t="s">
        <v>393</v>
      </c>
    </row>
    <row r="209" spans="2:65" s="1" customFormat="1" ht="16.5" customHeight="1">
      <c r="B209" s="126"/>
      <c r="C209" s="127" t="s">
        <v>394</v>
      </c>
      <c r="D209" s="127" t="s">
        <v>124</v>
      </c>
      <c r="E209" s="128" t="s">
        <v>395</v>
      </c>
      <c r="F209" s="129" t="s">
        <v>396</v>
      </c>
      <c r="G209" s="130" t="s">
        <v>170</v>
      </c>
      <c r="H209" s="131">
        <v>2</v>
      </c>
      <c r="I209" s="160"/>
      <c r="J209" s="132">
        <f t="shared" ref="J209:J214" si="29">ROUND(I209*H209,2)</f>
        <v>0</v>
      </c>
      <c r="K209" s="133"/>
      <c r="L209" s="25"/>
      <c r="M209" s="134" t="s">
        <v>1</v>
      </c>
      <c r="N209" s="135" t="s">
        <v>38</v>
      </c>
      <c r="O209" s="136">
        <v>0.49</v>
      </c>
      <c r="P209" s="136">
        <f t="shared" si="20"/>
        <v>0.98</v>
      </c>
      <c r="Q209" s="136">
        <v>0</v>
      </c>
      <c r="R209" s="136">
        <f t="shared" si="21"/>
        <v>0</v>
      </c>
      <c r="S209" s="136">
        <v>0</v>
      </c>
      <c r="T209" s="137">
        <f t="shared" si="22"/>
        <v>0</v>
      </c>
      <c r="AR209" s="138" t="s">
        <v>392</v>
      </c>
      <c r="AT209" s="138" t="s">
        <v>124</v>
      </c>
      <c r="AU209" s="138" t="s">
        <v>129</v>
      </c>
      <c r="AY209" s="13" t="s">
        <v>120</v>
      </c>
      <c r="BE209" s="139">
        <f t="shared" si="23"/>
        <v>0</v>
      </c>
      <c r="BF209" s="139">
        <f t="shared" si="24"/>
        <v>0</v>
      </c>
      <c r="BG209" s="139">
        <f t="shared" si="25"/>
        <v>0</v>
      </c>
      <c r="BH209" s="139">
        <f t="shared" si="26"/>
        <v>0</v>
      </c>
      <c r="BI209" s="139">
        <f t="shared" si="27"/>
        <v>0</v>
      </c>
      <c r="BJ209" s="13" t="s">
        <v>129</v>
      </c>
      <c r="BK209" s="139">
        <f t="shared" si="28"/>
        <v>0</v>
      </c>
      <c r="BL209" s="13" t="s">
        <v>392</v>
      </c>
      <c r="BM209" s="138" t="s">
        <v>397</v>
      </c>
    </row>
    <row r="210" spans="2:65" s="1" customFormat="1" ht="16.5" customHeight="1">
      <c r="B210" s="126"/>
      <c r="C210" s="140" t="s">
        <v>398</v>
      </c>
      <c r="D210" s="140" t="s">
        <v>242</v>
      </c>
      <c r="E210" s="141" t="s">
        <v>399</v>
      </c>
      <c r="F210" s="142" t="s">
        <v>400</v>
      </c>
      <c r="G210" s="143" t="s">
        <v>170</v>
      </c>
      <c r="H210" s="144">
        <v>2</v>
      </c>
      <c r="I210" s="161"/>
      <c r="J210" s="145">
        <f t="shared" si="29"/>
        <v>0</v>
      </c>
      <c r="K210" s="146"/>
      <c r="L210" s="147"/>
      <c r="M210" s="148" t="s">
        <v>1</v>
      </c>
      <c r="N210" s="149" t="s">
        <v>38</v>
      </c>
      <c r="O210" s="136">
        <v>0</v>
      </c>
      <c r="P210" s="136">
        <f t="shared" si="20"/>
        <v>0</v>
      </c>
      <c r="Q210" s="136">
        <v>4.7999999999999996E-3</v>
      </c>
      <c r="R210" s="136">
        <f t="shared" si="21"/>
        <v>9.5999999999999992E-3</v>
      </c>
      <c r="S210" s="136">
        <v>0</v>
      </c>
      <c r="T210" s="137">
        <f t="shared" si="22"/>
        <v>0</v>
      </c>
      <c r="AR210" s="138" t="s">
        <v>401</v>
      </c>
      <c r="AT210" s="138" t="s">
        <v>242</v>
      </c>
      <c r="AU210" s="138" t="s">
        <v>129</v>
      </c>
      <c r="AY210" s="13" t="s">
        <v>120</v>
      </c>
      <c r="BE210" s="139">
        <f t="shared" si="23"/>
        <v>0</v>
      </c>
      <c r="BF210" s="139">
        <f t="shared" si="24"/>
        <v>0</v>
      </c>
      <c r="BG210" s="139">
        <f t="shared" si="25"/>
        <v>0</v>
      </c>
      <c r="BH210" s="139">
        <f t="shared" si="26"/>
        <v>0</v>
      </c>
      <c r="BI210" s="139">
        <f t="shared" si="27"/>
        <v>0</v>
      </c>
      <c r="BJ210" s="13" t="s">
        <v>129</v>
      </c>
      <c r="BK210" s="139">
        <f t="shared" si="28"/>
        <v>0</v>
      </c>
      <c r="BL210" s="13" t="s">
        <v>401</v>
      </c>
      <c r="BM210" s="138" t="s">
        <v>402</v>
      </c>
    </row>
    <row r="211" spans="2:65" s="1" customFormat="1" ht="21.75" customHeight="1">
      <c r="B211" s="126"/>
      <c r="C211" s="127" t="s">
        <v>403</v>
      </c>
      <c r="D211" s="127" t="s">
        <v>124</v>
      </c>
      <c r="E211" s="128" t="s">
        <v>404</v>
      </c>
      <c r="F211" s="129" t="s">
        <v>405</v>
      </c>
      <c r="G211" s="130" t="s">
        <v>170</v>
      </c>
      <c r="H211" s="131">
        <v>10</v>
      </c>
      <c r="I211" s="160"/>
      <c r="J211" s="132">
        <f t="shared" si="29"/>
        <v>0</v>
      </c>
      <c r="K211" s="133"/>
      <c r="L211" s="25"/>
      <c r="M211" s="134" t="s">
        <v>1</v>
      </c>
      <c r="N211" s="135" t="s">
        <v>38</v>
      </c>
      <c r="O211" s="136">
        <v>0.36</v>
      </c>
      <c r="P211" s="136">
        <f t="shared" si="20"/>
        <v>3.5999999999999996</v>
      </c>
      <c r="Q211" s="136">
        <v>0</v>
      </c>
      <c r="R211" s="136">
        <f t="shared" si="21"/>
        <v>0</v>
      </c>
      <c r="S211" s="136">
        <v>0</v>
      </c>
      <c r="T211" s="137">
        <f t="shared" si="22"/>
        <v>0</v>
      </c>
      <c r="AR211" s="138" t="s">
        <v>152</v>
      </c>
      <c r="AT211" s="138" t="s">
        <v>124</v>
      </c>
      <c r="AU211" s="138" t="s">
        <v>129</v>
      </c>
      <c r="AY211" s="13" t="s">
        <v>120</v>
      </c>
      <c r="BE211" s="139">
        <f t="shared" si="23"/>
        <v>0</v>
      </c>
      <c r="BF211" s="139">
        <f t="shared" si="24"/>
        <v>0</v>
      </c>
      <c r="BG211" s="139">
        <f t="shared" si="25"/>
        <v>0</v>
      </c>
      <c r="BH211" s="139">
        <f t="shared" si="26"/>
        <v>0</v>
      </c>
      <c r="BI211" s="139">
        <f t="shared" si="27"/>
        <v>0</v>
      </c>
      <c r="BJ211" s="13" t="s">
        <v>129</v>
      </c>
      <c r="BK211" s="139">
        <f t="shared" si="28"/>
        <v>0</v>
      </c>
      <c r="BL211" s="13" t="s">
        <v>152</v>
      </c>
      <c r="BM211" s="138" t="s">
        <v>406</v>
      </c>
    </row>
    <row r="212" spans="2:65" s="1" customFormat="1" ht="16.5" customHeight="1">
      <c r="B212" s="126"/>
      <c r="C212" s="140" t="s">
        <v>407</v>
      </c>
      <c r="D212" s="140" t="s">
        <v>242</v>
      </c>
      <c r="E212" s="141" t="s">
        <v>408</v>
      </c>
      <c r="F212" s="142" t="s">
        <v>409</v>
      </c>
      <c r="G212" s="143" t="s">
        <v>170</v>
      </c>
      <c r="H212" s="144">
        <v>4</v>
      </c>
      <c r="I212" s="161"/>
      <c r="J212" s="145">
        <f t="shared" si="29"/>
        <v>0</v>
      </c>
      <c r="K212" s="146"/>
      <c r="L212" s="147"/>
      <c r="M212" s="148" t="s">
        <v>1</v>
      </c>
      <c r="N212" s="149" t="s">
        <v>38</v>
      </c>
      <c r="O212" s="136">
        <v>0</v>
      </c>
      <c r="P212" s="136">
        <f t="shared" si="20"/>
        <v>0</v>
      </c>
      <c r="Q212" s="136">
        <v>3.5000000000000001E-3</v>
      </c>
      <c r="R212" s="136">
        <f t="shared" si="21"/>
        <v>1.4E-2</v>
      </c>
      <c r="S212" s="136">
        <v>0</v>
      </c>
      <c r="T212" s="137">
        <f t="shared" si="22"/>
        <v>0</v>
      </c>
      <c r="AR212" s="138" t="s">
        <v>401</v>
      </c>
      <c r="AT212" s="138" t="s">
        <v>242</v>
      </c>
      <c r="AU212" s="138" t="s">
        <v>129</v>
      </c>
      <c r="AY212" s="13" t="s">
        <v>120</v>
      </c>
      <c r="BE212" s="139">
        <f t="shared" si="23"/>
        <v>0</v>
      </c>
      <c r="BF212" s="139">
        <f t="shared" si="24"/>
        <v>0</v>
      </c>
      <c r="BG212" s="139">
        <f t="shared" si="25"/>
        <v>0</v>
      </c>
      <c r="BH212" s="139">
        <f t="shared" si="26"/>
        <v>0</v>
      </c>
      <c r="BI212" s="139">
        <f t="shared" si="27"/>
        <v>0</v>
      </c>
      <c r="BJ212" s="13" t="s">
        <v>129</v>
      </c>
      <c r="BK212" s="139">
        <f t="shared" si="28"/>
        <v>0</v>
      </c>
      <c r="BL212" s="13" t="s">
        <v>401</v>
      </c>
      <c r="BM212" s="138" t="s">
        <v>410</v>
      </c>
    </row>
    <row r="213" spans="2:65" s="1" customFormat="1" ht="16.5" customHeight="1">
      <c r="B213" s="126"/>
      <c r="C213" s="140" t="s">
        <v>411</v>
      </c>
      <c r="D213" s="140" t="s">
        <v>242</v>
      </c>
      <c r="E213" s="141" t="s">
        <v>412</v>
      </c>
      <c r="F213" s="142" t="s">
        <v>413</v>
      </c>
      <c r="G213" s="143" t="s">
        <v>170</v>
      </c>
      <c r="H213" s="144">
        <v>6</v>
      </c>
      <c r="I213" s="161"/>
      <c r="J213" s="145">
        <f t="shared" si="29"/>
        <v>0</v>
      </c>
      <c r="K213" s="146"/>
      <c r="L213" s="147"/>
      <c r="M213" s="148" t="s">
        <v>1</v>
      </c>
      <c r="N213" s="149" t="s">
        <v>38</v>
      </c>
      <c r="O213" s="136">
        <v>0</v>
      </c>
      <c r="P213" s="136">
        <f t="shared" si="20"/>
        <v>0</v>
      </c>
      <c r="Q213" s="136">
        <v>4.7999999999999996E-3</v>
      </c>
      <c r="R213" s="136">
        <f t="shared" si="21"/>
        <v>2.8799999999999999E-2</v>
      </c>
      <c r="S213" s="136">
        <v>0</v>
      </c>
      <c r="T213" s="137">
        <f t="shared" si="22"/>
        <v>0</v>
      </c>
      <c r="AR213" s="138" t="s">
        <v>401</v>
      </c>
      <c r="AT213" s="138" t="s">
        <v>242</v>
      </c>
      <c r="AU213" s="138" t="s">
        <v>129</v>
      </c>
      <c r="AY213" s="13" t="s">
        <v>120</v>
      </c>
      <c r="BE213" s="139">
        <f t="shared" si="23"/>
        <v>0</v>
      </c>
      <c r="BF213" s="139">
        <f t="shared" si="24"/>
        <v>0</v>
      </c>
      <c r="BG213" s="139">
        <f t="shared" si="25"/>
        <v>0</v>
      </c>
      <c r="BH213" s="139">
        <f t="shared" si="26"/>
        <v>0</v>
      </c>
      <c r="BI213" s="139">
        <f t="shared" si="27"/>
        <v>0</v>
      </c>
      <c r="BJ213" s="13" t="s">
        <v>129</v>
      </c>
      <c r="BK213" s="139">
        <f t="shared" si="28"/>
        <v>0</v>
      </c>
      <c r="BL213" s="13" t="s">
        <v>401</v>
      </c>
      <c r="BM213" s="138" t="s">
        <v>414</v>
      </c>
    </row>
    <row r="214" spans="2:65" s="1" customFormat="1" ht="24.2" customHeight="1">
      <c r="B214" s="126"/>
      <c r="C214" s="127" t="s">
        <v>415</v>
      </c>
      <c r="D214" s="127" t="s">
        <v>124</v>
      </c>
      <c r="E214" s="128" t="s">
        <v>416</v>
      </c>
      <c r="F214" s="129" t="s">
        <v>417</v>
      </c>
      <c r="G214" s="130" t="s">
        <v>170</v>
      </c>
      <c r="H214" s="131">
        <v>5</v>
      </c>
      <c r="I214" s="160"/>
      <c r="J214" s="132">
        <f t="shared" si="29"/>
        <v>0</v>
      </c>
      <c r="K214" s="133"/>
      <c r="L214" s="25"/>
      <c r="M214" s="150" t="s">
        <v>1</v>
      </c>
      <c r="N214" s="151" t="s">
        <v>38</v>
      </c>
      <c r="O214" s="152">
        <v>0.156</v>
      </c>
      <c r="P214" s="152">
        <f t="shared" si="20"/>
        <v>0.78</v>
      </c>
      <c r="Q214" s="152">
        <v>0</v>
      </c>
      <c r="R214" s="152">
        <f t="shared" si="21"/>
        <v>0</v>
      </c>
      <c r="S214" s="152">
        <v>2E-3</v>
      </c>
      <c r="T214" s="153">
        <f t="shared" si="22"/>
        <v>0.01</v>
      </c>
      <c r="AR214" s="138" t="s">
        <v>392</v>
      </c>
      <c r="AT214" s="138" t="s">
        <v>124</v>
      </c>
      <c r="AU214" s="138" t="s">
        <v>129</v>
      </c>
      <c r="AY214" s="13" t="s">
        <v>120</v>
      </c>
      <c r="BE214" s="139">
        <f t="shared" si="23"/>
        <v>0</v>
      </c>
      <c r="BF214" s="139">
        <f t="shared" si="24"/>
        <v>0</v>
      </c>
      <c r="BG214" s="139">
        <f t="shared" si="25"/>
        <v>0</v>
      </c>
      <c r="BH214" s="139">
        <f t="shared" si="26"/>
        <v>0</v>
      </c>
      <c r="BI214" s="139">
        <f t="shared" si="27"/>
        <v>0</v>
      </c>
      <c r="BJ214" s="13" t="s">
        <v>129</v>
      </c>
      <c r="BK214" s="139">
        <f t="shared" si="28"/>
        <v>0</v>
      </c>
      <c r="BL214" s="13" t="s">
        <v>392</v>
      </c>
      <c r="BM214" s="138" t="s">
        <v>418</v>
      </c>
    </row>
    <row r="215" spans="2:65" s="1" customFormat="1" ht="6.95" customHeight="1">
      <c r="B215" s="40"/>
      <c r="C215" s="41"/>
      <c r="D215" s="41"/>
      <c r="E215" s="41"/>
      <c r="F215" s="41"/>
      <c r="G215" s="41"/>
      <c r="H215" s="41"/>
      <c r="I215" s="41"/>
      <c r="J215" s="41"/>
      <c r="K215" s="41"/>
      <c r="L215" s="25"/>
    </row>
  </sheetData>
  <autoFilter ref="C129:K214" xr:uid="{00000000-0009-0000-0000-000001000000}"/>
  <mergeCells count="6">
    <mergeCell ref="E122:H122"/>
    <mergeCell ref="L2:V2"/>
    <mergeCell ref="E7:H7"/>
    <mergeCell ref="E16:H16"/>
    <mergeCell ref="E25:H25"/>
    <mergeCell ref="E83:H83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80145 - Revitalizácia hla...</vt:lpstr>
      <vt:lpstr>'80145 - Revitalizácia hla...'!Názvy_tlače</vt:lpstr>
      <vt:lpstr>'Rekapitulácia stavby'!Názvy_tlače</vt:lpstr>
      <vt:lpstr>'80145 - Revitalizácia hla...'!Oblasť_tlače</vt:lpstr>
      <vt:lpstr>'Rekapitulácia stavby'!Oblasť_tlače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DESKTOP-36RUEL3\Lenovo</dc:creator>
  <cp:keywords/>
  <dc:description/>
  <cp:lastModifiedBy>Fekiačová Jana</cp:lastModifiedBy>
  <cp:revision/>
  <dcterms:created xsi:type="dcterms:W3CDTF">2021-08-27T13:23:12Z</dcterms:created>
  <dcterms:modified xsi:type="dcterms:W3CDTF">2023-06-28T07:45:17Z</dcterms:modified>
  <cp:category/>
  <cp:contentStatus/>
</cp:coreProperties>
</file>